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C:\Users\koper\Dropbox\TIP\Education\Courses\Trade Profit Accelerator\6 - Documentation\4 - Toolkit Training &amp; Risk Management\"/>
    </mc:Choice>
  </mc:AlternateContent>
  <xr:revisionPtr revIDLastSave="0" documentId="8_{A08E8B43-AC0C-49EE-8C73-72C8EF5CA41D}" xr6:coauthVersionLast="47" xr6:coauthVersionMax="47" xr10:uidLastSave="{00000000-0000-0000-0000-000000000000}"/>
  <bookViews>
    <workbookView xWindow="-96" yWindow="-96" windowWidth="23232" windowHeight="12552" activeTab="1" xr2:uid="{00000000-000D-0000-FFFF-FFFF00000000}"/>
  </bookViews>
  <sheets>
    <sheet name="Trade Challenge Template" sheetId="1" r:id="rId1"/>
    <sheet name="Track Record FY23" sheetId="11" r:id="rId2"/>
    <sheet name="Trade Checklist" sheetId="6" r:id="rId3"/>
    <sheet name="Interest Simulator" sheetId="8" r:id="rId4"/>
  </sheets>
  <definedNames>
    <definedName name="_xlnm.Print_Area" localSheetId="1">'Track Record FY23'!$E$2:$R$63</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29" i="11" l="1"/>
  <c r="S33" i="11"/>
  <c r="S32" i="11" s="1"/>
  <c r="Q8" i="11"/>
  <c r="Q20" i="11"/>
  <c r="Q21" i="11"/>
  <c r="Q25" i="11"/>
  <c r="Q26" i="11"/>
  <c r="Q30" i="11"/>
  <c r="W31" i="11"/>
  <c r="Q32" i="11"/>
  <c r="L10" i="11"/>
  <c r="L14" i="11"/>
  <c r="L18" i="11"/>
  <c r="L24" i="11"/>
  <c r="L29" i="11"/>
  <c r="L31" i="11"/>
  <c r="L13" i="11"/>
  <c r="L15" i="11"/>
  <c r="H34" i="11"/>
  <c r="L34" i="11"/>
  <c r="M34" i="11"/>
  <c r="L35" i="11"/>
  <c r="L9" i="11"/>
  <c r="L11" i="11"/>
  <c r="L12" i="11"/>
  <c r="L22" i="11"/>
  <c r="L16" i="11"/>
  <c r="L17" i="11"/>
  <c r="L19" i="11"/>
  <c r="L27" i="11"/>
  <c r="L23" i="11"/>
  <c r="L52" i="11"/>
  <c r="L28" i="11"/>
  <c r="L57" i="11"/>
  <c r="U34" i="11"/>
  <c r="L33" i="11"/>
  <c r="L37" i="11"/>
  <c r="Q40" i="11"/>
  <c r="Q41" i="11"/>
  <c r="L36" i="11"/>
  <c r="L38" i="11"/>
  <c r="L39" i="11"/>
  <c r="L42" i="11"/>
  <c r="L43" i="11"/>
  <c r="L44" i="11"/>
  <c r="L46" i="11"/>
  <c r="Q45" i="11"/>
  <c r="Q47" i="11"/>
  <c r="Q48" i="11"/>
  <c r="Q53" i="11"/>
  <c r="Q55" i="11"/>
  <c r="L49" i="11"/>
  <c r="L51" i="11"/>
  <c r="L50" i="11"/>
  <c r="R59" i="11"/>
  <c r="S59" i="11"/>
  <c r="R58" i="11" s="1"/>
  <c r="L56" i="11"/>
  <c r="L54" i="11"/>
  <c r="Q58" i="11"/>
  <c r="H8" i="11"/>
  <c r="M8" i="11"/>
  <c r="H9" i="11"/>
  <c r="M9" i="11"/>
  <c r="H10" i="11"/>
  <c r="M10" i="11"/>
  <c r="H11" i="11"/>
  <c r="M11" i="11"/>
  <c r="H12" i="11"/>
  <c r="M12" i="11"/>
  <c r="H13" i="11"/>
  <c r="M13" i="11"/>
  <c r="H14" i="11"/>
  <c r="M14" i="11"/>
  <c r="H15" i="11"/>
  <c r="M15" i="11"/>
  <c r="H16" i="11"/>
  <c r="M16" i="11"/>
  <c r="H17" i="11"/>
  <c r="M17" i="11"/>
  <c r="H18" i="11"/>
  <c r="M18" i="11"/>
  <c r="H19" i="11"/>
  <c r="M19" i="11"/>
  <c r="H20" i="11"/>
  <c r="M20" i="11"/>
  <c r="H21" i="11"/>
  <c r="M21" i="11"/>
  <c r="H22" i="11"/>
  <c r="M22" i="11"/>
  <c r="H23" i="11"/>
  <c r="M23" i="11"/>
  <c r="H24" i="11"/>
  <c r="M24" i="11"/>
  <c r="H25" i="11"/>
  <c r="M25" i="11"/>
  <c r="H26" i="11"/>
  <c r="M26" i="11"/>
  <c r="H27" i="11"/>
  <c r="M27" i="11"/>
  <c r="H28" i="11"/>
  <c r="M28" i="11"/>
  <c r="H29" i="11"/>
  <c r="M29" i="11"/>
  <c r="H30" i="11"/>
  <c r="M30" i="11"/>
  <c r="H31" i="11"/>
  <c r="M31" i="11"/>
  <c r="H32" i="11"/>
  <c r="M32" i="11"/>
  <c r="H33" i="11"/>
  <c r="M33" i="11"/>
  <c r="H35" i="11"/>
  <c r="M35" i="11"/>
  <c r="H36" i="11"/>
  <c r="M36" i="11"/>
  <c r="H37" i="11"/>
  <c r="M37" i="11"/>
  <c r="H38" i="11"/>
  <c r="M38" i="11"/>
  <c r="H39" i="11"/>
  <c r="M39" i="11"/>
  <c r="H40" i="11"/>
  <c r="M40" i="11"/>
  <c r="H41" i="11"/>
  <c r="M41" i="11"/>
  <c r="H42" i="11"/>
  <c r="M42" i="11"/>
  <c r="H43" i="11"/>
  <c r="M43" i="11"/>
  <c r="H44" i="11"/>
  <c r="M44" i="11"/>
  <c r="H45" i="11"/>
  <c r="M45" i="11"/>
  <c r="H46" i="11"/>
  <c r="M46" i="11"/>
  <c r="H47" i="11"/>
  <c r="M47" i="11"/>
  <c r="H48" i="11"/>
  <c r="M48" i="11"/>
  <c r="H49" i="11"/>
  <c r="M49" i="11"/>
  <c r="H50" i="11"/>
  <c r="M50" i="11"/>
  <c r="H51" i="11"/>
  <c r="M51" i="11"/>
  <c r="H52" i="11"/>
  <c r="M52" i="11"/>
  <c r="H53" i="11"/>
  <c r="M53" i="11"/>
  <c r="M59" i="11"/>
  <c r="M58" i="11"/>
  <c r="M57" i="11"/>
  <c r="M56" i="11"/>
  <c r="M55" i="11"/>
  <c r="M54" i="11"/>
  <c r="O60" i="11"/>
  <c r="J60" i="11"/>
  <c r="AH59" i="11"/>
  <c r="AD59" i="11"/>
  <c r="U59" i="11"/>
  <c r="Q59" i="11"/>
  <c r="H59" i="11"/>
  <c r="U58" i="11"/>
  <c r="H58" i="11"/>
  <c r="U57" i="11"/>
  <c r="H57" i="11"/>
  <c r="AD56" i="11"/>
  <c r="U56" i="11"/>
  <c r="H56" i="11"/>
  <c r="H55" i="11"/>
  <c r="AH54" i="11"/>
  <c r="U54" i="11"/>
  <c r="H54" i="11"/>
  <c r="AD53" i="11"/>
  <c r="AH51" i="11"/>
  <c r="AD51" i="11"/>
  <c r="U51" i="11"/>
  <c r="AH50" i="11"/>
  <c r="AD49" i="11"/>
  <c r="AH48" i="11"/>
  <c r="AD47" i="11"/>
  <c r="AD46" i="11"/>
  <c r="U46" i="11"/>
  <c r="AD45" i="11"/>
  <c r="U45" i="11"/>
  <c r="U44" i="11"/>
  <c r="U43" i="11"/>
  <c r="AH42" i="11"/>
  <c r="AD40" i="11"/>
  <c r="AH39" i="11"/>
  <c r="AD39" i="11"/>
  <c r="U39" i="11"/>
  <c r="AH38" i="11"/>
  <c r="AD38" i="11"/>
  <c r="U38" i="11"/>
  <c r="AD37" i="11"/>
  <c r="U37" i="11"/>
  <c r="AD36" i="11"/>
  <c r="U35" i="11"/>
  <c r="AD33" i="11"/>
  <c r="U33" i="11"/>
  <c r="AH32" i="11"/>
  <c r="U32" i="11"/>
  <c r="AH31" i="11"/>
  <c r="U31" i="11"/>
  <c r="AD30" i="11"/>
  <c r="Y30" i="11"/>
  <c r="AH29" i="11"/>
  <c r="AD29" i="11"/>
  <c r="U29" i="11"/>
  <c r="AD28" i="11"/>
  <c r="U28" i="11"/>
  <c r="AD27" i="11"/>
  <c r="AH26" i="11"/>
  <c r="AD26" i="11"/>
  <c r="U26" i="11"/>
  <c r="AD25" i="11"/>
  <c r="U25" i="11"/>
  <c r="AH24" i="11"/>
  <c r="U24" i="11"/>
  <c r="AH23" i="11"/>
  <c r="AD23" i="11"/>
  <c r="U23" i="11"/>
  <c r="AH22" i="11"/>
  <c r="AD22" i="11"/>
  <c r="U22" i="11"/>
  <c r="AD21" i="11"/>
  <c r="AH20" i="11"/>
  <c r="AH19" i="11"/>
  <c r="U19" i="11"/>
  <c r="AH18" i="11"/>
  <c r="AD18" i="11"/>
  <c r="U18" i="11"/>
  <c r="AH17" i="11"/>
  <c r="AD17" i="11"/>
  <c r="AH16" i="11"/>
  <c r="AD16" i="11"/>
  <c r="AH15" i="11"/>
  <c r="AD15" i="11"/>
  <c r="U15" i="11"/>
  <c r="AH14" i="11"/>
  <c r="AD13" i="11"/>
  <c r="Y13" i="11"/>
  <c r="U13" i="11"/>
  <c r="AH12" i="11"/>
  <c r="U12" i="11"/>
  <c r="AH10" i="11"/>
  <c r="AH9" i="11"/>
  <c r="AQ5" i="11"/>
  <c r="S58" i="11" l="1"/>
  <c r="S57" i="11" s="1"/>
  <c r="S56" i="11" s="1"/>
  <c r="R55" i="11" s="1"/>
  <c r="E4" i="11"/>
  <c r="E3" i="11" s="1"/>
  <c r="L60" i="11"/>
  <c r="AD61" i="11"/>
  <c r="Q60" i="11"/>
  <c r="U60" i="11"/>
  <c r="AD60" i="11"/>
  <c r="E5" i="11"/>
  <c r="AH60" i="11"/>
  <c r="S55" i="11" l="1"/>
  <c r="S54" i="11" s="1"/>
  <c r="R57" i="11"/>
  <c r="R56" i="11"/>
  <c r="R54" i="11" l="1"/>
  <c r="S53" i="11" s="1"/>
  <c r="R53" i="11" l="1"/>
  <c r="S52" i="11" s="1"/>
  <c r="S51" i="11" s="1"/>
  <c r="R52" i="11"/>
  <c r="R51" i="11" l="1"/>
  <c r="S50" i="11"/>
  <c r="R50" i="11"/>
  <c r="S49" i="11" l="1"/>
  <c r="S48" i="11" s="1"/>
  <c r="R49" i="11"/>
  <c r="K21" i="8"/>
  <c r="L22" i="8" s="1"/>
  <c r="L23" i="8" s="1"/>
  <c r="K16" i="8"/>
  <c r="L17" i="8" s="1"/>
  <c r="L18" i="8" s="1"/>
  <c r="L12" i="8"/>
  <c r="L13" i="8" s="1"/>
  <c r="K11" i="8"/>
  <c r="K6" i="8"/>
  <c r="L7" i="8" s="1"/>
  <c r="L8" i="8" s="1"/>
  <c r="R48" i="11" l="1"/>
  <c r="S47" i="11"/>
  <c r="I8" i="1"/>
  <c r="U26" i="1"/>
  <c r="T26" i="1"/>
  <c r="U24" i="1"/>
  <c r="T24" i="1"/>
  <c r="U16" i="1"/>
  <c r="U14" i="1"/>
  <c r="U12" i="1"/>
  <c r="T16" i="1"/>
  <c r="T14" i="1"/>
  <c r="T12" i="1"/>
  <c r="K16" i="1"/>
  <c r="P16" i="1" s="1"/>
  <c r="I16" i="1"/>
  <c r="Q16" i="1" s="1"/>
  <c r="H16" i="1"/>
  <c r="F16" i="1"/>
  <c r="G16" i="1" s="1"/>
  <c r="K14" i="1"/>
  <c r="P14" i="1" s="1"/>
  <c r="I14" i="1"/>
  <c r="H14" i="1"/>
  <c r="F14" i="1"/>
  <c r="G14" i="1" s="1"/>
  <c r="K12" i="1"/>
  <c r="P12" i="1" s="1"/>
  <c r="I12" i="1"/>
  <c r="Q12" i="1" s="1"/>
  <c r="H12" i="1"/>
  <c r="F12" i="1"/>
  <c r="G12" i="1" s="1"/>
  <c r="F20" i="1"/>
  <c r="G20" i="1" s="1"/>
  <c r="H20" i="1"/>
  <c r="I20" i="1"/>
  <c r="K20" i="1"/>
  <c r="T20" i="1"/>
  <c r="U20" i="1"/>
  <c r="H8" i="1"/>
  <c r="H10" i="1"/>
  <c r="R47" i="11" l="1"/>
  <c r="S46" i="11"/>
  <c r="S45" i="11" s="1"/>
  <c r="R45" i="11" s="1"/>
  <c r="R46" i="11"/>
  <c r="J20" i="1"/>
  <c r="N20" i="1" s="1"/>
  <c r="Q20" i="1"/>
  <c r="L20" i="1"/>
  <c r="J14" i="1"/>
  <c r="J16" i="1"/>
  <c r="N16" i="1" s="1"/>
  <c r="J12" i="1"/>
  <c r="N12" i="1" s="1"/>
  <c r="P20" i="1"/>
  <c r="L14" i="1"/>
  <c r="L16" i="1"/>
  <c r="L12" i="1"/>
  <c r="Q14" i="1"/>
  <c r="H26" i="1"/>
  <c r="S44" i="11" l="1"/>
  <c r="S43" i="11" s="1"/>
  <c r="R44" i="11"/>
  <c r="O20" i="1"/>
  <c r="O14" i="1"/>
  <c r="N14" i="1"/>
  <c r="O12" i="1"/>
  <c r="O16" i="1"/>
  <c r="K26" i="1"/>
  <c r="P26" i="1" s="1"/>
  <c r="I26" i="1"/>
  <c r="F26" i="1"/>
  <c r="G26" i="1" s="1"/>
  <c r="K24" i="1"/>
  <c r="P24" i="1" s="1"/>
  <c r="I24" i="1"/>
  <c r="Q24" i="1" s="1"/>
  <c r="H24" i="1"/>
  <c r="F24" i="1"/>
  <c r="G24" i="1" s="1"/>
  <c r="R43" i="11" l="1"/>
  <c r="S42" i="11" s="1"/>
  <c r="S41" i="11" s="1"/>
  <c r="R41" i="11" s="1"/>
  <c r="R42" i="11"/>
  <c r="J26" i="1"/>
  <c r="N26" i="1" s="1"/>
  <c r="J24" i="1"/>
  <c r="N24" i="1" s="1"/>
  <c r="L26" i="1"/>
  <c r="L24" i="1"/>
  <c r="Q26" i="1"/>
  <c r="U22" i="1"/>
  <c r="U10" i="1"/>
  <c r="U8" i="1"/>
  <c r="U6" i="1"/>
  <c r="S40" i="11" l="1"/>
  <c r="R40" i="11" s="1"/>
  <c r="O24" i="1"/>
  <c r="O26" i="1"/>
  <c r="T6" i="1"/>
  <c r="S39" i="11" l="1"/>
  <c r="R38" i="11" s="1"/>
  <c r="R39" i="11"/>
  <c r="T22" i="1"/>
  <c r="T10" i="1"/>
  <c r="T8" i="1"/>
  <c r="S38" i="11" l="1"/>
  <c r="I6" i="1"/>
  <c r="S37" i="11" l="1"/>
  <c r="R36" i="11" s="1"/>
  <c r="R37" i="11"/>
  <c r="F22" i="1"/>
  <c r="G22" i="1" s="1"/>
  <c r="F10" i="1"/>
  <c r="G10" i="1" s="1"/>
  <c r="F8" i="1"/>
  <c r="G8" i="1" s="1"/>
  <c r="F6" i="1"/>
  <c r="G6" i="1" s="1"/>
  <c r="H6" i="1"/>
  <c r="H22" i="1"/>
  <c r="S36" i="11" l="1"/>
  <c r="R35" i="11" s="1"/>
  <c r="K22" i="1"/>
  <c r="I22" i="1"/>
  <c r="K10" i="1"/>
  <c r="I10" i="1"/>
  <c r="K8" i="1"/>
  <c r="K6" i="1"/>
  <c r="S35" i="11" l="1"/>
  <c r="P6" i="1"/>
  <c r="S34" i="11" l="1"/>
  <c r="R34" i="11"/>
  <c r="Q6" i="1"/>
  <c r="P22" i="1"/>
  <c r="P10" i="1"/>
  <c r="P8" i="1"/>
  <c r="R32" i="11" l="1"/>
  <c r="R33" i="11"/>
  <c r="J6" i="1"/>
  <c r="L6" i="1"/>
  <c r="S31" i="11" l="1"/>
  <c r="R31" i="11"/>
  <c r="N6" i="1"/>
  <c r="O6" i="1"/>
  <c r="R30" i="11" l="1"/>
  <c r="S30" i="11"/>
  <c r="J8" i="1"/>
  <c r="Q8" i="1"/>
  <c r="Q10" i="1"/>
  <c r="J22" i="1"/>
  <c r="Q22" i="1"/>
  <c r="L22" i="1"/>
  <c r="L8" i="1"/>
  <c r="R29" i="11" l="1"/>
  <c r="N22" i="1"/>
  <c r="O22" i="1"/>
  <c r="N8" i="1"/>
  <c r="O8" i="1"/>
  <c r="J10" i="1"/>
  <c r="N10" i="1" s="1"/>
  <c r="L10" i="1"/>
  <c r="R28" i="11" l="1"/>
  <c r="S28" i="11"/>
  <c r="O10" i="1"/>
  <c r="R27" i="11" l="1"/>
  <c r="S27" i="11"/>
  <c r="S26" i="11" s="1"/>
  <c r="R26" i="11" l="1"/>
  <c r="R25" i="11" l="1"/>
  <c r="S25" i="11"/>
  <c r="S24" i="11" l="1"/>
  <c r="R24" i="11"/>
  <c r="S23" i="11" l="1"/>
  <c r="R23" i="11"/>
  <c r="S22" i="11" l="1"/>
  <c r="R22" i="11"/>
  <c r="R21" i="11" l="1"/>
  <c r="S21" i="11"/>
  <c r="S20" i="11" l="1"/>
  <c r="R20" i="11"/>
  <c r="S19" i="11" l="1"/>
  <c r="R19" i="11"/>
  <c r="S18" i="11" l="1"/>
  <c r="R18" i="11"/>
  <c r="S17" i="11" l="1"/>
  <c r="R17" i="11"/>
  <c r="S16" i="11" l="1"/>
  <c r="R16" i="11"/>
  <c r="S15" i="11" l="1"/>
  <c r="R15" i="11"/>
  <c r="S14" i="11" l="1"/>
  <c r="R14" i="11"/>
  <c r="S13" i="11" l="1"/>
  <c r="R13" i="11"/>
  <c r="S12" i="11" l="1"/>
  <c r="R12" i="11"/>
  <c r="S11" i="11" l="1"/>
  <c r="R11" i="11"/>
  <c r="S10" i="11" l="1"/>
  <c r="R10" i="11"/>
  <c r="R9" i="11" l="1"/>
  <c r="N4" i="11" s="1"/>
  <c r="S9" i="11"/>
  <c r="R8" i="11" l="1"/>
  <c r="S8" i="11" s="1"/>
  <c r="N5" i="11" l="1"/>
  <c r="K5" i="11" s="1"/>
  <c r="R60" i="11"/>
  <c r="U8" i="11" l="1"/>
  <c r="V8" i="11" s="1"/>
  <c r="K4"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Dave</author>
  </authors>
  <commentList>
    <comment ref="H2" authorId="0" shapeId="0" xr:uid="{00000000-0006-0000-0000-000001000000}">
      <text>
        <r>
          <rPr>
            <b/>
            <sz val="9"/>
            <color indexed="81"/>
            <rFont val="Tahoma"/>
            <family val="2"/>
          </rPr>
          <t>Dave:</t>
        </r>
        <r>
          <rPr>
            <sz val="9"/>
            <color indexed="81"/>
            <rFont val="Tahoma"/>
            <family val="2"/>
          </rPr>
          <t xml:space="preserve">
Input your start balance</t>
        </r>
      </text>
    </comment>
    <comment ref="I5" authorId="0" shapeId="0" xr:uid="{00000000-0006-0000-0000-000002000000}">
      <text>
        <r>
          <rPr>
            <b/>
            <sz val="9"/>
            <color indexed="81"/>
            <rFont val="Tahoma"/>
            <family val="2"/>
          </rPr>
          <t>Dave:</t>
        </r>
        <r>
          <rPr>
            <sz val="9"/>
            <color indexed="81"/>
            <rFont val="Tahoma"/>
            <family val="2"/>
          </rPr>
          <t xml:space="preserve">
Dropdown
</t>
        </r>
      </text>
    </comment>
    <comment ref="K5" authorId="0" shapeId="0" xr:uid="{00000000-0006-0000-0000-000003000000}">
      <text>
        <r>
          <rPr>
            <b/>
            <sz val="9"/>
            <color indexed="81"/>
            <rFont val="Tahoma"/>
            <family val="2"/>
          </rPr>
          <t>Dave:</t>
        </r>
        <r>
          <rPr>
            <sz val="9"/>
            <color indexed="81"/>
            <rFont val="Tahoma"/>
            <family val="2"/>
          </rPr>
          <t xml:space="preserve">
Dropdown</t>
        </r>
      </text>
    </comment>
    <comment ref="B6" authorId="0" shapeId="0" xr:uid="{00000000-0006-0000-0000-000004000000}">
      <text>
        <r>
          <rPr>
            <b/>
            <sz val="9"/>
            <color indexed="81"/>
            <rFont val="Tahoma"/>
            <family val="2"/>
          </rPr>
          <t>Dave:</t>
        </r>
        <r>
          <rPr>
            <sz val="9"/>
            <color indexed="81"/>
            <rFont val="Tahoma"/>
            <family val="2"/>
          </rPr>
          <t xml:space="preserve">
This represents the percentage of your Account balance</t>
        </r>
      </text>
    </comment>
    <comment ref="R6" authorId="0" shapeId="0" xr:uid="{00000000-0006-0000-0000-000005000000}">
      <text>
        <r>
          <rPr>
            <b/>
            <sz val="9"/>
            <color indexed="81"/>
            <rFont val="Tahoma"/>
            <family val="2"/>
          </rPr>
          <t>Dave:</t>
        </r>
        <r>
          <rPr>
            <sz val="9"/>
            <color indexed="81"/>
            <rFont val="Tahoma"/>
            <family val="2"/>
          </rPr>
          <t xml:space="preserve">
Timeframe</t>
        </r>
      </text>
    </comment>
    <comment ref="S6" authorId="0" shapeId="0" xr:uid="{F5701BB3-499D-435E-A920-237BCDD75A1F}">
      <text>
        <r>
          <rPr>
            <b/>
            <sz val="9"/>
            <color indexed="81"/>
            <rFont val="Tahoma"/>
            <family val="2"/>
          </rPr>
          <t>Dave:</t>
        </r>
        <r>
          <rPr>
            <sz val="9"/>
            <color indexed="81"/>
            <rFont val="Tahoma"/>
            <family val="2"/>
          </rPr>
          <t xml:space="preserve">
Choose pattern</t>
        </r>
      </text>
    </comment>
    <comment ref="I7" authorId="0" shapeId="0" xr:uid="{00000000-0006-0000-0000-000006000000}">
      <text>
        <r>
          <rPr>
            <b/>
            <sz val="9"/>
            <color indexed="81"/>
            <rFont val="Tahoma"/>
            <family val="2"/>
          </rPr>
          <t>Dave:</t>
        </r>
        <r>
          <rPr>
            <sz val="9"/>
            <color indexed="81"/>
            <rFont val="Tahoma"/>
            <family val="2"/>
          </rPr>
          <t xml:space="preserve">
Dropdown
</t>
        </r>
      </text>
    </comment>
    <comment ref="K7" authorId="0" shapeId="0" xr:uid="{00000000-0006-0000-0000-000007000000}">
      <text>
        <r>
          <rPr>
            <b/>
            <sz val="9"/>
            <color indexed="81"/>
            <rFont val="Tahoma"/>
            <family val="2"/>
          </rPr>
          <t>Dave:</t>
        </r>
        <r>
          <rPr>
            <sz val="9"/>
            <color indexed="81"/>
            <rFont val="Tahoma"/>
            <family val="2"/>
          </rPr>
          <t xml:space="preserve">
Dropdown</t>
        </r>
      </text>
    </comment>
    <comment ref="B8" authorId="0" shapeId="0" xr:uid="{00000000-0006-0000-0000-000008000000}">
      <text>
        <r>
          <rPr>
            <b/>
            <sz val="9"/>
            <color indexed="81"/>
            <rFont val="Tahoma"/>
            <family val="2"/>
          </rPr>
          <t>Dave:</t>
        </r>
        <r>
          <rPr>
            <sz val="9"/>
            <color indexed="81"/>
            <rFont val="Tahoma"/>
            <family val="2"/>
          </rPr>
          <t xml:space="preserve">
Dropdown</t>
        </r>
      </text>
    </comment>
    <comment ref="R8" authorId="0" shapeId="0" xr:uid="{00000000-0006-0000-0000-000009000000}">
      <text>
        <r>
          <rPr>
            <b/>
            <sz val="9"/>
            <color indexed="81"/>
            <rFont val="Tahoma"/>
            <family val="2"/>
          </rPr>
          <t>Dave:</t>
        </r>
        <r>
          <rPr>
            <sz val="9"/>
            <color indexed="81"/>
            <rFont val="Tahoma"/>
            <family val="2"/>
          </rPr>
          <t xml:space="preserve">
Timeframe</t>
        </r>
      </text>
    </comment>
    <comment ref="S8" authorId="0" shapeId="0" xr:uid="{F665A629-37E3-418E-B7E8-1CFF3358D6AD}">
      <text>
        <r>
          <rPr>
            <b/>
            <sz val="9"/>
            <color indexed="81"/>
            <rFont val="Tahoma"/>
            <family val="2"/>
          </rPr>
          <t>Dave:</t>
        </r>
        <r>
          <rPr>
            <sz val="9"/>
            <color indexed="81"/>
            <rFont val="Tahoma"/>
            <family val="2"/>
          </rPr>
          <t xml:space="preserve">
Choose pattern</t>
        </r>
      </text>
    </comment>
    <comment ref="I9" authorId="0" shapeId="0" xr:uid="{00000000-0006-0000-0000-00000A000000}">
      <text>
        <r>
          <rPr>
            <b/>
            <sz val="9"/>
            <color indexed="81"/>
            <rFont val="Tahoma"/>
            <family val="2"/>
          </rPr>
          <t>Dave:</t>
        </r>
        <r>
          <rPr>
            <sz val="9"/>
            <color indexed="81"/>
            <rFont val="Tahoma"/>
            <family val="2"/>
          </rPr>
          <t xml:space="preserve">
Dropdown
</t>
        </r>
      </text>
    </comment>
    <comment ref="K9" authorId="0" shapeId="0" xr:uid="{00000000-0006-0000-0000-00000B000000}">
      <text>
        <r>
          <rPr>
            <b/>
            <sz val="9"/>
            <color indexed="81"/>
            <rFont val="Tahoma"/>
            <family val="2"/>
          </rPr>
          <t>Dave:</t>
        </r>
        <r>
          <rPr>
            <sz val="9"/>
            <color indexed="81"/>
            <rFont val="Tahoma"/>
            <family val="2"/>
          </rPr>
          <t xml:space="preserve">
Dropdown</t>
        </r>
      </text>
    </comment>
    <comment ref="B10" authorId="0" shapeId="0" xr:uid="{00000000-0006-0000-0000-00000C000000}">
      <text>
        <r>
          <rPr>
            <b/>
            <sz val="9"/>
            <color indexed="81"/>
            <rFont val="Tahoma"/>
            <family val="2"/>
          </rPr>
          <t>Dave:</t>
        </r>
        <r>
          <rPr>
            <sz val="9"/>
            <color indexed="81"/>
            <rFont val="Tahoma"/>
            <family val="2"/>
          </rPr>
          <t xml:space="preserve">
Dropdown</t>
        </r>
      </text>
    </comment>
    <comment ref="R10" authorId="0" shapeId="0" xr:uid="{00000000-0006-0000-0000-00000D000000}">
      <text>
        <r>
          <rPr>
            <b/>
            <sz val="9"/>
            <color indexed="81"/>
            <rFont val="Tahoma"/>
            <family val="2"/>
          </rPr>
          <t>Dave:</t>
        </r>
        <r>
          <rPr>
            <sz val="9"/>
            <color indexed="81"/>
            <rFont val="Tahoma"/>
            <family val="2"/>
          </rPr>
          <t xml:space="preserve">
Timeframe</t>
        </r>
      </text>
    </comment>
    <comment ref="S10" authorId="0" shapeId="0" xr:uid="{5F984569-DBE1-44C8-AB20-B647FE678200}">
      <text>
        <r>
          <rPr>
            <b/>
            <sz val="9"/>
            <color indexed="81"/>
            <rFont val="Tahoma"/>
            <family val="2"/>
          </rPr>
          <t>Dave:</t>
        </r>
        <r>
          <rPr>
            <sz val="9"/>
            <color indexed="81"/>
            <rFont val="Tahoma"/>
            <family val="2"/>
          </rPr>
          <t xml:space="preserve">
Choose pattern</t>
        </r>
      </text>
    </comment>
    <comment ref="I11" authorId="0" shapeId="0" xr:uid="{F864BF08-7348-43F2-BA1F-B71E2EF910B6}">
      <text>
        <r>
          <rPr>
            <b/>
            <sz val="9"/>
            <color indexed="81"/>
            <rFont val="Tahoma"/>
            <family val="2"/>
          </rPr>
          <t>Dave:</t>
        </r>
        <r>
          <rPr>
            <sz val="9"/>
            <color indexed="81"/>
            <rFont val="Tahoma"/>
            <family val="2"/>
          </rPr>
          <t xml:space="preserve">
Dropdown
</t>
        </r>
      </text>
    </comment>
    <comment ref="K11" authorId="0" shapeId="0" xr:uid="{C48B95DC-CD1D-46D2-A6B5-BDB9A9D94490}">
      <text>
        <r>
          <rPr>
            <b/>
            <sz val="9"/>
            <color indexed="81"/>
            <rFont val="Tahoma"/>
            <family val="2"/>
          </rPr>
          <t>Dave:</t>
        </r>
        <r>
          <rPr>
            <sz val="9"/>
            <color indexed="81"/>
            <rFont val="Tahoma"/>
            <family val="2"/>
          </rPr>
          <t xml:space="preserve">
Dropdown</t>
        </r>
      </text>
    </comment>
    <comment ref="B12" authorId="0" shapeId="0" xr:uid="{346CAD62-C6FD-4FBD-9BF5-03A348EB9F3F}">
      <text>
        <r>
          <rPr>
            <b/>
            <sz val="9"/>
            <color indexed="81"/>
            <rFont val="Tahoma"/>
            <family val="2"/>
          </rPr>
          <t>Dave:</t>
        </r>
        <r>
          <rPr>
            <sz val="9"/>
            <color indexed="81"/>
            <rFont val="Tahoma"/>
            <family val="2"/>
          </rPr>
          <t xml:space="preserve">
This represents the percentage of your Account balance</t>
        </r>
      </text>
    </comment>
    <comment ref="R12" authorId="0" shapeId="0" xr:uid="{7FB75C1F-ECAE-4D04-BA98-E4309958F4CD}">
      <text>
        <r>
          <rPr>
            <b/>
            <sz val="9"/>
            <color indexed="81"/>
            <rFont val="Tahoma"/>
            <family val="2"/>
          </rPr>
          <t>Dave:</t>
        </r>
        <r>
          <rPr>
            <sz val="9"/>
            <color indexed="81"/>
            <rFont val="Tahoma"/>
            <family val="2"/>
          </rPr>
          <t xml:space="preserve">
Timeframe</t>
        </r>
      </text>
    </comment>
    <comment ref="S12" authorId="0" shapeId="0" xr:uid="{D16664DD-9366-4CA7-BF21-418C59232E86}">
      <text>
        <r>
          <rPr>
            <b/>
            <sz val="9"/>
            <color indexed="81"/>
            <rFont val="Tahoma"/>
            <family val="2"/>
          </rPr>
          <t>Dave:</t>
        </r>
        <r>
          <rPr>
            <sz val="9"/>
            <color indexed="81"/>
            <rFont val="Tahoma"/>
            <family val="2"/>
          </rPr>
          <t xml:space="preserve">
Choose pattern</t>
        </r>
      </text>
    </comment>
    <comment ref="I13" authorId="0" shapeId="0" xr:uid="{CDD9BA3B-B672-4E5C-84F5-CE7080F55D4F}">
      <text>
        <r>
          <rPr>
            <b/>
            <sz val="9"/>
            <color indexed="81"/>
            <rFont val="Tahoma"/>
            <family val="2"/>
          </rPr>
          <t>Dave:</t>
        </r>
        <r>
          <rPr>
            <sz val="9"/>
            <color indexed="81"/>
            <rFont val="Tahoma"/>
            <family val="2"/>
          </rPr>
          <t xml:space="preserve">
Dropdown
</t>
        </r>
      </text>
    </comment>
    <comment ref="K13" authorId="0" shapeId="0" xr:uid="{4F955B2A-5F27-4A65-B177-13B492B53083}">
      <text>
        <r>
          <rPr>
            <b/>
            <sz val="9"/>
            <color indexed="81"/>
            <rFont val="Tahoma"/>
            <family val="2"/>
          </rPr>
          <t>Dave:</t>
        </r>
        <r>
          <rPr>
            <sz val="9"/>
            <color indexed="81"/>
            <rFont val="Tahoma"/>
            <family val="2"/>
          </rPr>
          <t xml:space="preserve">
Dropdown</t>
        </r>
      </text>
    </comment>
    <comment ref="B14" authorId="0" shapeId="0" xr:uid="{3770F6E3-48EF-4416-9176-578529CF4AE0}">
      <text>
        <r>
          <rPr>
            <b/>
            <sz val="9"/>
            <color indexed="81"/>
            <rFont val="Tahoma"/>
            <family val="2"/>
          </rPr>
          <t>Dave:</t>
        </r>
        <r>
          <rPr>
            <sz val="9"/>
            <color indexed="81"/>
            <rFont val="Tahoma"/>
            <family val="2"/>
          </rPr>
          <t xml:space="preserve">
Dropdown</t>
        </r>
      </text>
    </comment>
    <comment ref="R14" authorId="0" shapeId="0" xr:uid="{003D0D55-B9AE-4139-A031-7E3A937A8907}">
      <text>
        <r>
          <rPr>
            <b/>
            <sz val="9"/>
            <color indexed="81"/>
            <rFont val="Tahoma"/>
            <family val="2"/>
          </rPr>
          <t>Dave:</t>
        </r>
        <r>
          <rPr>
            <sz val="9"/>
            <color indexed="81"/>
            <rFont val="Tahoma"/>
            <family val="2"/>
          </rPr>
          <t xml:space="preserve">
Timeframe</t>
        </r>
      </text>
    </comment>
    <comment ref="S14" authorId="0" shapeId="0" xr:uid="{F8A9979C-79FF-4616-8FF1-F4536840C379}">
      <text>
        <r>
          <rPr>
            <b/>
            <sz val="9"/>
            <color indexed="81"/>
            <rFont val="Tahoma"/>
            <family val="2"/>
          </rPr>
          <t>Dave:</t>
        </r>
        <r>
          <rPr>
            <sz val="9"/>
            <color indexed="81"/>
            <rFont val="Tahoma"/>
            <family val="2"/>
          </rPr>
          <t xml:space="preserve">
Choose pattern</t>
        </r>
      </text>
    </comment>
    <comment ref="I15" authorId="0" shapeId="0" xr:uid="{8CB751AF-18BF-4D54-BE5D-9B6534071DB5}">
      <text>
        <r>
          <rPr>
            <b/>
            <sz val="9"/>
            <color indexed="81"/>
            <rFont val="Tahoma"/>
            <family val="2"/>
          </rPr>
          <t>Dave:</t>
        </r>
        <r>
          <rPr>
            <sz val="9"/>
            <color indexed="81"/>
            <rFont val="Tahoma"/>
            <family val="2"/>
          </rPr>
          <t xml:space="preserve">
Dropdown
</t>
        </r>
      </text>
    </comment>
    <comment ref="K15" authorId="0" shapeId="0" xr:uid="{15CE4B77-CC61-439A-8432-DBA2B29CCA42}">
      <text>
        <r>
          <rPr>
            <b/>
            <sz val="9"/>
            <color indexed="81"/>
            <rFont val="Tahoma"/>
            <family val="2"/>
          </rPr>
          <t>Dave:</t>
        </r>
        <r>
          <rPr>
            <sz val="9"/>
            <color indexed="81"/>
            <rFont val="Tahoma"/>
            <family val="2"/>
          </rPr>
          <t xml:space="preserve">
Dropdown</t>
        </r>
      </text>
    </comment>
    <comment ref="B16" authorId="0" shapeId="0" xr:uid="{9FDED27E-42FB-47B4-A20F-CCEE3D0B2324}">
      <text>
        <r>
          <rPr>
            <b/>
            <sz val="9"/>
            <color indexed="81"/>
            <rFont val="Tahoma"/>
            <family val="2"/>
          </rPr>
          <t>Dave:</t>
        </r>
        <r>
          <rPr>
            <sz val="9"/>
            <color indexed="81"/>
            <rFont val="Tahoma"/>
            <family val="2"/>
          </rPr>
          <t xml:space="preserve">
Dropdown</t>
        </r>
      </text>
    </comment>
    <comment ref="R16" authorId="0" shapeId="0" xr:uid="{B4E1F7C9-0EE8-4D0E-BBFF-C5DA4568DE23}">
      <text>
        <r>
          <rPr>
            <b/>
            <sz val="9"/>
            <color indexed="81"/>
            <rFont val="Tahoma"/>
            <family val="2"/>
          </rPr>
          <t>Dave:</t>
        </r>
        <r>
          <rPr>
            <sz val="9"/>
            <color indexed="81"/>
            <rFont val="Tahoma"/>
            <family val="2"/>
          </rPr>
          <t xml:space="preserve">
Timeframe</t>
        </r>
      </text>
    </comment>
    <comment ref="S16" authorId="0" shapeId="0" xr:uid="{0DEA1F62-B063-479E-A42D-473F9A964C28}">
      <text>
        <r>
          <rPr>
            <b/>
            <sz val="9"/>
            <color indexed="81"/>
            <rFont val="Tahoma"/>
            <family val="2"/>
          </rPr>
          <t>Dave:</t>
        </r>
        <r>
          <rPr>
            <sz val="9"/>
            <color indexed="81"/>
            <rFont val="Tahoma"/>
            <family val="2"/>
          </rPr>
          <t xml:space="preserve">
Choose pattern</t>
        </r>
      </text>
    </comment>
    <comment ref="I19" authorId="0" shapeId="0" xr:uid="{00000000-0006-0000-0000-00000E000000}">
      <text>
        <r>
          <rPr>
            <b/>
            <sz val="9"/>
            <color indexed="81"/>
            <rFont val="Tahoma"/>
            <family val="2"/>
          </rPr>
          <t>Dave:</t>
        </r>
        <r>
          <rPr>
            <sz val="9"/>
            <color indexed="81"/>
            <rFont val="Tahoma"/>
            <family val="2"/>
          </rPr>
          <t xml:space="preserve">
Dropdown
</t>
        </r>
      </text>
    </comment>
    <comment ref="K19" authorId="0" shapeId="0" xr:uid="{00000000-0006-0000-0000-00000F000000}">
      <text>
        <r>
          <rPr>
            <b/>
            <sz val="9"/>
            <color indexed="81"/>
            <rFont val="Tahoma"/>
            <family val="2"/>
          </rPr>
          <t>Dave:</t>
        </r>
        <r>
          <rPr>
            <sz val="9"/>
            <color indexed="81"/>
            <rFont val="Tahoma"/>
            <family val="2"/>
          </rPr>
          <t xml:space="preserve">
Dropdown</t>
        </r>
      </text>
    </comment>
    <comment ref="B20" authorId="0" shapeId="0" xr:uid="{00000000-0006-0000-0000-000010000000}">
      <text>
        <r>
          <rPr>
            <b/>
            <sz val="9"/>
            <color indexed="81"/>
            <rFont val="Tahoma"/>
            <family val="2"/>
          </rPr>
          <t>Dave:</t>
        </r>
        <r>
          <rPr>
            <sz val="9"/>
            <color indexed="81"/>
            <rFont val="Tahoma"/>
            <family val="2"/>
          </rPr>
          <t xml:space="preserve">
Dropdown</t>
        </r>
      </text>
    </comment>
    <comment ref="R20" authorId="0" shapeId="0" xr:uid="{00000000-0006-0000-0000-000011000000}">
      <text>
        <r>
          <rPr>
            <b/>
            <sz val="9"/>
            <color indexed="81"/>
            <rFont val="Tahoma"/>
            <family val="2"/>
          </rPr>
          <t>Dave:</t>
        </r>
        <r>
          <rPr>
            <sz val="9"/>
            <color indexed="81"/>
            <rFont val="Tahoma"/>
            <family val="2"/>
          </rPr>
          <t xml:space="preserve">
Timeframe</t>
        </r>
      </text>
    </comment>
    <comment ref="S20" authorId="0" shapeId="0" xr:uid="{4F38B7D4-6EC8-47D0-A35F-3FE2124068D8}">
      <text>
        <r>
          <rPr>
            <b/>
            <sz val="9"/>
            <color indexed="81"/>
            <rFont val="Tahoma"/>
            <family val="2"/>
          </rPr>
          <t>Dave:</t>
        </r>
        <r>
          <rPr>
            <sz val="9"/>
            <color indexed="81"/>
            <rFont val="Tahoma"/>
            <family val="2"/>
          </rPr>
          <t xml:space="preserve">
Choose pattern</t>
        </r>
      </text>
    </comment>
    <comment ref="I21" authorId="0" shapeId="0" xr:uid="{00000000-0006-0000-0000-000012000000}">
      <text>
        <r>
          <rPr>
            <b/>
            <sz val="9"/>
            <color indexed="81"/>
            <rFont val="Tahoma"/>
            <family val="2"/>
          </rPr>
          <t>Dave:</t>
        </r>
        <r>
          <rPr>
            <sz val="9"/>
            <color indexed="81"/>
            <rFont val="Tahoma"/>
            <family val="2"/>
          </rPr>
          <t xml:space="preserve">
Dropdown
</t>
        </r>
      </text>
    </comment>
    <comment ref="K21" authorId="0" shapeId="0" xr:uid="{00000000-0006-0000-0000-000013000000}">
      <text>
        <r>
          <rPr>
            <b/>
            <sz val="9"/>
            <color indexed="81"/>
            <rFont val="Tahoma"/>
            <family val="2"/>
          </rPr>
          <t>Dave:</t>
        </r>
        <r>
          <rPr>
            <sz val="9"/>
            <color indexed="81"/>
            <rFont val="Tahoma"/>
            <family val="2"/>
          </rPr>
          <t xml:space="preserve">
Dropdown</t>
        </r>
      </text>
    </comment>
    <comment ref="B22" authorId="0" shapeId="0" xr:uid="{00000000-0006-0000-0000-000014000000}">
      <text>
        <r>
          <rPr>
            <b/>
            <sz val="9"/>
            <color indexed="81"/>
            <rFont val="Tahoma"/>
            <family val="2"/>
          </rPr>
          <t>Dave:</t>
        </r>
        <r>
          <rPr>
            <sz val="9"/>
            <color indexed="81"/>
            <rFont val="Tahoma"/>
            <family val="2"/>
          </rPr>
          <t xml:space="preserve">
Dropdown</t>
        </r>
      </text>
    </comment>
    <comment ref="R22" authorId="0" shapeId="0" xr:uid="{00000000-0006-0000-0000-000015000000}">
      <text>
        <r>
          <rPr>
            <b/>
            <sz val="9"/>
            <color indexed="81"/>
            <rFont val="Tahoma"/>
            <family val="2"/>
          </rPr>
          <t>Dave:</t>
        </r>
        <r>
          <rPr>
            <sz val="9"/>
            <color indexed="81"/>
            <rFont val="Tahoma"/>
            <family val="2"/>
          </rPr>
          <t xml:space="preserve">
Timeframe</t>
        </r>
      </text>
    </comment>
    <comment ref="S22" authorId="0" shapeId="0" xr:uid="{448234C0-4AA0-495E-8719-538145FCE8E9}">
      <text>
        <r>
          <rPr>
            <b/>
            <sz val="9"/>
            <color indexed="81"/>
            <rFont val="Tahoma"/>
            <family val="2"/>
          </rPr>
          <t>Dave:</t>
        </r>
        <r>
          <rPr>
            <sz val="9"/>
            <color indexed="81"/>
            <rFont val="Tahoma"/>
            <family val="2"/>
          </rPr>
          <t xml:space="preserve">
Choose pattern</t>
        </r>
      </text>
    </comment>
    <comment ref="I23" authorId="0" shapeId="0" xr:uid="{7E8580ED-A3A5-40F1-8621-CC95845AC930}">
      <text>
        <r>
          <rPr>
            <b/>
            <sz val="9"/>
            <color indexed="81"/>
            <rFont val="Tahoma"/>
            <family val="2"/>
          </rPr>
          <t>Dave:</t>
        </r>
        <r>
          <rPr>
            <sz val="9"/>
            <color indexed="81"/>
            <rFont val="Tahoma"/>
            <family val="2"/>
          </rPr>
          <t xml:space="preserve">
Dropdown
</t>
        </r>
      </text>
    </comment>
    <comment ref="K23" authorId="0" shapeId="0" xr:uid="{86EA970B-362D-4FFE-843D-930EC2737A9C}">
      <text>
        <r>
          <rPr>
            <b/>
            <sz val="9"/>
            <color indexed="81"/>
            <rFont val="Tahoma"/>
            <family val="2"/>
          </rPr>
          <t>Dave:</t>
        </r>
        <r>
          <rPr>
            <sz val="9"/>
            <color indexed="81"/>
            <rFont val="Tahoma"/>
            <family val="2"/>
          </rPr>
          <t xml:space="preserve">
Dropdown</t>
        </r>
      </text>
    </comment>
    <comment ref="B24" authorId="0" shapeId="0" xr:uid="{6AE191E1-61F5-47ED-8C83-A6B019883BB8}">
      <text>
        <r>
          <rPr>
            <b/>
            <sz val="9"/>
            <color indexed="81"/>
            <rFont val="Tahoma"/>
            <family val="2"/>
          </rPr>
          <t>Dave:</t>
        </r>
        <r>
          <rPr>
            <sz val="9"/>
            <color indexed="81"/>
            <rFont val="Tahoma"/>
            <family val="2"/>
          </rPr>
          <t xml:space="preserve">
Dropdown</t>
        </r>
      </text>
    </comment>
    <comment ref="R24" authorId="0" shapeId="0" xr:uid="{8810FE39-3DB7-46AA-A657-59C66092EA9E}">
      <text>
        <r>
          <rPr>
            <b/>
            <sz val="9"/>
            <color indexed="81"/>
            <rFont val="Tahoma"/>
            <family val="2"/>
          </rPr>
          <t>Dave:</t>
        </r>
        <r>
          <rPr>
            <sz val="9"/>
            <color indexed="81"/>
            <rFont val="Tahoma"/>
            <family val="2"/>
          </rPr>
          <t xml:space="preserve">
Timeframe</t>
        </r>
      </text>
    </comment>
    <comment ref="S24" authorId="0" shapeId="0" xr:uid="{3C35B099-F0D5-4BA1-8DF2-00E4395B4D69}">
      <text>
        <r>
          <rPr>
            <b/>
            <sz val="9"/>
            <color indexed="81"/>
            <rFont val="Tahoma"/>
            <family val="2"/>
          </rPr>
          <t>Dave:</t>
        </r>
        <r>
          <rPr>
            <sz val="9"/>
            <color indexed="81"/>
            <rFont val="Tahoma"/>
            <family val="2"/>
          </rPr>
          <t xml:space="preserve">
Choose pattern</t>
        </r>
      </text>
    </comment>
    <comment ref="I25" authorId="0" shapeId="0" xr:uid="{30E78557-9C50-4160-98F3-F86132E36179}">
      <text>
        <r>
          <rPr>
            <b/>
            <sz val="9"/>
            <color indexed="81"/>
            <rFont val="Tahoma"/>
            <family val="2"/>
          </rPr>
          <t>Dave:</t>
        </r>
        <r>
          <rPr>
            <sz val="9"/>
            <color indexed="81"/>
            <rFont val="Tahoma"/>
            <family val="2"/>
          </rPr>
          <t xml:space="preserve">
Dropdown
</t>
        </r>
      </text>
    </comment>
    <comment ref="K25" authorId="0" shapeId="0" xr:uid="{2049B577-5C4A-4831-81BC-D4553EC93330}">
      <text>
        <r>
          <rPr>
            <b/>
            <sz val="9"/>
            <color indexed="81"/>
            <rFont val="Tahoma"/>
            <family val="2"/>
          </rPr>
          <t>Dave:</t>
        </r>
        <r>
          <rPr>
            <sz val="9"/>
            <color indexed="81"/>
            <rFont val="Tahoma"/>
            <family val="2"/>
          </rPr>
          <t xml:space="preserve">
Dropdown</t>
        </r>
      </text>
    </comment>
    <comment ref="B26" authorId="0" shapeId="0" xr:uid="{9A33D097-B761-4936-AAF6-B54633F5E4D4}">
      <text>
        <r>
          <rPr>
            <b/>
            <sz val="9"/>
            <color indexed="81"/>
            <rFont val="Tahoma"/>
            <family val="2"/>
          </rPr>
          <t>Dave:</t>
        </r>
        <r>
          <rPr>
            <sz val="9"/>
            <color indexed="81"/>
            <rFont val="Tahoma"/>
            <family val="2"/>
          </rPr>
          <t xml:space="preserve">
Dropdown</t>
        </r>
      </text>
    </comment>
    <comment ref="R26" authorId="0" shapeId="0" xr:uid="{6EA1B108-3F49-4685-8E14-ABC958462507}">
      <text>
        <r>
          <rPr>
            <b/>
            <sz val="9"/>
            <color indexed="81"/>
            <rFont val="Tahoma"/>
            <family val="2"/>
          </rPr>
          <t>Dave:</t>
        </r>
        <r>
          <rPr>
            <sz val="9"/>
            <color indexed="81"/>
            <rFont val="Tahoma"/>
            <family val="2"/>
          </rPr>
          <t xml:space="preserve">
Timeframe</t>
        </r>
      </text>
    </comment>
    <comment ref="S26" authorId="0" shapeId="0" xr:uid="{18C42003-3D51-48F8-80EB-AFBDCA5C1D6D}">
      <text>
        <r>
          <rPr>
            <b/>
            <sz val="9"/>
            <color indexed="81"/>
            <rFont val="Tahoma"/>
            <family val="2"/>
          </rPr>
          <t>Dave:</t>
        </r>
        <r>
          <rPr>
            <sz val="9"/>
            <color indexed="81"/>
            <rFont val="Tahoma"/>
            <family val="2"/>
          </rPr>
          <t xml:space="preserve">
Choose pattern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Dave</author>
  </authors>
  <commentList>
    <comment ref="N6" authorId="0" shapeId="0" xr:uid="{A1EECECC-A6E1-4C41-B745-85AA30D2F459}">
      <text>
        <r>
          <rPr>
            <b/>
            <sz val="9"/>
            <color indexed="81"/>
            <rFont val="Tahoma"/>
            <family val="2"/>
          </rPr>
          <t>Dave:</t>
        </r>
        <r>
          <rPr>
            <sz val="9"/>
            <color indexed="81"/>
            <rFont val="Tahoma"/>
            <family val="2"/>
          </rPr>
          <t xml:space="preserve">
Input years
</t>
        </r>
      </text>
    </comment>
    <comment ref="N11" authorId="0" shapeId="0" xr:uid="{853D1539-DE01-47AD-9751-2637DD64F6CD}">
      <text>
        <r>
          <rPr>
            <b/>
            <sz val="9"/>
            <color indexed="81"/>
            <rFont val="Tahoma"/>
            <family val="2"/>
          </rPr>
          <t>Dave:</t>
        </r>
        <r>
          <rPr>
            <sz val="9"/>
            <color indexed="81"/>
            <rFont val="Tahoma"/>
            <family val="2"/>
          </rPr>
          <t xml:space="preserve">
Input months
</t>
        </r>
      </text>
    </comment>
    <comment ref="N16" authorId="0" shapeId="0" xr:uid="{093F056F-BC35-40F4-9E26-DE90E1AD2E74}">
      <text>
        <r>
          <rPr>
            <b/>
            <sz val="9"/>
            <color indexed="81"/>
            <rFont val="Tahoma"/>
            <family val="2"/>
          </rPr>
          <t>Dave:</t>
        </r>
        <r>
          <rPr>
            <sz val="9"/>
            <color indexed="81"/>
            <rFont val="Tahoma"/>
            <family val="2"/>
          </rPr>
          <t xml:space="preserve">
Input weeks</t>
        </r>
      </text>
    </comment>
    <comment ref="N21" authorId="0" shapeId="0" xr:uid="{035E40A9-B482-4256-B7CB-A302C5420316}">
      <text>
        <r>
          <rPr>
            <b/>
            <sz val="9"/>
            <color indexed="81"/>
            <rFont val="Tahoma"/>
            <family val="2"/>
          </rPr>
          <t>Dave:</t>
        </r>
        <r>
          <rPr>
            <sz val="9"/>
            <color indexed="81"/>
            <rFont val="Tahoma"/>
            <family val="2"/>
          </rPr>
          <t xml:space="preserve">
Input days
</t>
        </r>
      </text>
    </comment>
  </commentList>
</comments>
</file>

<file path=xl/sharedStrings.xml><?xml version="1.0" encoding="utf-8"?>
<sst xmlns="http://schemas.openxmlformats.org/spreadsheetml/2006/main" count="517" uniqueCount="267">
  <si>
    <t>Symbol</t>
  </si>
  <si>
    <t>Account balance</t>
  </si>
  <si>
    <t>Stop</t>
  </si>
  <si>
    <t>Risk</t>
  </si>
  <si>
    <t xml:space="preserve">Buy time </t>
  </si>
  <si>
    <t>Total Profit</t>
  </si>
  <si>
    <t>Position Sizing</t>
  </si>
  <si>
    <t>Risk/Reward</t>
  </si>
  <si>
    <t>Target</t>
  </si>
  <si>
    <t>Stop (10%)</t>
  </si>
  <si>
    <t>Target +20%</t>
  </si>
  <si>
    <t># of Shares</t>
  </si>
  <si>
    <t>BUY</t>
  </si>
  <si>
    <t>TRIGGER</t>
  </si>
  <si>
    <t xml:space="preserve">LIMIT </t>
  </si>
  <si>
    <t>ORDER</t>
  </si>
  <si>
    <t>Entry Price</t>
  </si>
  <si>
    <t>Pattern</t>
  </si>
  <si>
    <t>Breakout</t>
  </si>
  <si>
    <t>Bull Flag</t>
  </si>
  <si>
    <t>Pullback</t>
  </si>
  <si>
    <t>Hammer</t>
  </si>
  <si>
    <t>Kicker</t>
  </si>
  <si>
    <t>Ascending Triangle</t>
  </si>
  <si>
    <t>High Base</t>
  </si>
  <si>
    <t>Continuation</t>
  </si>
  <si>
    <t xml:space="preserve">Reversal </t>
  </si>
  <si>
    <t>Chart</t>
  </si>
  <si>
    <t>15 min</t>
  </si>
  <si>
    <t>Daily</t>
  </si>
  <si>
    <t>Reward</t>
  </si>
  <si>
    <t>30 min</t>
  </si>
  <si>
    <t xml:space="preserve">Target </t>
  </si>
  <si>
    <t>SHORT POSITIONS</t>
  </si>
  <si>
    <t>AEHR</t>
  </si>
  <si>
    <t>VYGR</t>
  </si>
  <si>
    <t>BWEN</t>
  </si>
  <si>
    <t>PARR</t>
  </si>
  <si>
    <t>DDL</t>
  </si>
  <si>
    <t>ATRO</t>
  </si>
  <si>
    <t>IIPR</t>
  </si>
  <si>
    <t>CHGG</t>
  </si>
  <si>
    <t>EVTL</t>
  </si>
  <si>
    <t>BBBY</t>
  </si>
  <si>
    <t>Initial amt</t>
  </si>
  <si>
    <t>W/L %</t>
  </si>
  <si>
    <t>YTD ROI</t>
  </si>
  <si>
    <t>Avg gain:</t>
  </si>
  <si>
    <t>Avg Hold time (days)</t>
  </si>
  <si>
    <t>Reward/Risk ratio:</t>
  </si>
  <si>
    <t>Avg loss:</t>
  </si>
  <si>
    <t>Date</t>
  </si>
  <si>
    <t>Ticker</t>
  </si>
  <si>
    <t>Entry</t>
  </si>
  <si>
    <t>Target
 hit?</t>
  </si>
  <si>
    <t>Date
 target hit</t>
  </si>
  <si>
    <t>Hold 
time</t>
  </si>
  <si>
    <t>Stop
 hit?</t>
  </si>
  <si>
    <t>Hold
 time</t>
  </si>
  <si>
    <t>Balance</t>
  </si>
  <si>
    <t>VACA</t>
  </si>
  <si>
    <t>https://youtu.be/hFSuybUGMC0</t>
  </si>
  <si>
    <t>https://youtu.be/dH_T-VnJGoQ</t>
  </si>
  <si>
    <t>https://youtu.be/m7mmNDSxRF0</t>
  </si>
  <si>
    <t>https://youtu.be/R2bhCXYS3JI</t>
  </si>
  <si>
    <t>https://youtu.be/FMUznD6bows</t>
  </si>
  <si>
    <t>https://youtu.be/V530AtNPCLE</t>
  </si>
  <si>
    <t>https://youtu.be/gJyY7cusbLQ</t>
  </si>
  <si>
    <t>https://youtu.be/L2nBH6PVxy8</t>
  </si>
  <si>
    <t>https://youtu.be/GdEgLpz5pU8</t>
  </si>
  <si>
    <t>https://youtu.be/1h8MKWfvyds</t>
  </si>
  <si>
    <t>https://youtu.be/TdiR6fInMh0</t>
  </si>
  <si>
    <t>https://youtu.be/qQctJ8_Gphw</t>
  </si>
  <si>
    <t>https://youtu.be/f74alSbE4cA</t>
  </si>
  <si>
    <t>https://youtu.be/xSFmOI2Npb0</t>
  </si>
  <si>
    <t>https://youtu.be/7MJiM1QCR04</t>
  </si>
  <si>
    <t>https://youtu.be/CydTMJETCNg</t>
  </si>
  <si>
    <t>https://youtu.be/-vFwqqWzHkU</t>
  </si>
  <si>
    <t>https://youtu.be/dZhLy344x_k</t>
  </si>
  <si>
    <t>https://youtu.be/BDzTKkrI0s4</t>
  </si>
  <si>
    <t>CYH</t>
  </si>
  <si>
    <t>Y</t>
  </si>
  <si>
    <t>TICKER</t>
  </si>
  <si>
    <t>DATE</t>
  </si>
  <si>
    <t>PRICE</t>
  </si>
  <si>
    <t>ENTRY</t>
  </si>
  <si>
    <t>Chart timeframe:  Daily</t>
  </si>
  <si>
    <t>Checklist</t>
  </si>
  <si>
    <t>Notes</t>
  </si>
  <si>
    <t>Ѵ</t>
  </si>
  <si>
    <t>Up +68% this Quarter</t>
  </si>
  <si>
    <t>6.4M</t>
  </si>
  <si>
    <t>Interest Goal Simulator</t>
  </si>
  <si>
    <t>Interest Calculator</t>
  </si>
  <si>
    <t>A</t>
  </si>
  <si>
    <t>P</t>
  </si>
  <si>
    <t>r</t>
  </si>
  <si>
    <t>t</t>
  </si>
  <si>
    <t>n</t>
  </si>
  <si>
    <r>
      <t>A = P (1 + r/n) </t>
    </r>
    <r>
      <rPr>
        <vertAlign val="superscript"/>
        <sz val="11"/>
        <color rgb="FF545454"/>
        <rFont val="Arial"/>
        <family val="2"/>
      </rPr>
      <t>nt</t>
    </r>
  </si>
  <si>
    <t>Over One Year</t>
  </si>
  <si>
    <t>Final amount</t>
  </si>
  <si>
    <t>Initial amount</t>
  </si>
  <si>
    <t>% return per year</t>
  </si>
  <si>
    <t># of years</t>
  </si>
  <si>
    <t>Key</t>
  </si>
  <si>
    <t>(Investing)</t>
  </si>
  <si>
    <t>days</t>
  </si>
  <si>
    <t>weeks</t>
  </si>
  <si>
    <t>months</t>
  </si>
  <si>
    <t>years</t>
  </si>
  <si>
    <t xml:space="preserve">A </t>
  </si>
  <si>
    <t>ROR</t>
  </si>
  <si>
    <t>Principal amount</t>
  </si>
  <si>
    <t>nominal interst rate</t>
  </si>
  <si>
    <t>Weekly to Monthly</t>
  </si>
  <si>
    <t>% return per month</t>
  </si>
  <si>
    <t># of months</t>
  </si>
  <si>
    <t>number of times interest in compounded</t>
  </si>
  <si>
    <t>(Swing Trading)</t>
  </si>
  <si>
    <t>time</t>
  </si>
  <si>
    <t>Daily to Weekly</t>
  </si>
  <si>
    <t>% return per week</t>
  </si>
  <si>
    <t># of weeks</t>
  </si>
  <si>
    <t>(Weekly Trading)</t>
  </si>
  <si>
    <t>% return per day</t>
  </si>
  <si>
    <t># of days</t>
  </si>
  <si>
    <t>(Day Trading)</t>
  </si>
  <si>
    <t>* 252 trading days per year</t>
  </si>
  <si>
    <t>Year</t>
  </si>
  <si>
    <t>Amount</t>
  </si>
  <si>
    <t>Up +20% this week, volatility between 5% &amp; 20%</t>
  </si>
  <si>
    <t>Supply &amp; Demand Numbers</t>
  </si>
  <si>
    <t>Up 10% on the week and month</t>
  </si>
  <si>
    <t>Positive ROI YOY or in last 6 mo.</t>
  </si>
  <si>
    <t>Volume over 1 Mil. ; Avg. Vol over 300K</t>
  </si>
  <si>
    <t>Catalyst for price move</t>
  </si>
  <si>
    <t>Crude oil uptrend</t>
  </si>
  <si>
    <t>On the charts (not 'off the charts' I.e. up +200%)</t>
  </si>
  <si>
    <t>Good company team and fundamentals</t>
  </si>
  <si>
    <t>High Relative Volume &gt; 1.3</t>
  </si>
  <si>
    <t>2.3 M</t>
  </si>
  <si>
    <t>Good</t>
  </si>
  <si>
    <t>Yes</t>
  </si>
  <si>
    <t>1336 employees</t>
  </si>
  <si>
    <t>Vetted - No RSS's / Class Action lawsuits / Recent IPO's</t>
  </si>
  <si>
    <t>Low outstanding shares &lt; 200M; Market Cap &gt; 50M</t>
  </si>
  <si>
    <t>Trade Entry Documentation Checklist</t>
  </si>
  <si>
    <t>Up 61% on year</t>
  </si>
  <si>
    <t>Loss %</t>
  </si>
  <si>
    <t>Win %</t>
  </si>
  <si>
    <t>Targets</t>
  </si>
  <si>
    <t>Avg Hold Time</t>
  </si>
  <si>
    <t>Pos. Size</t>
  </si>
  <si>
    <t>video links</t>
  </si>
  <si>
    <t>Actual
 Exit</t>
  </si>
  <si>
    <t>EOW
 Close</t>
  </si>
  <si>
    <t>Days</t>
  </si>
  <si>
    <t>Highs</t>
  </si>
  <si>
    <t>Most recent highs</t>
  </si>
  <si>
    <t>Lows</t>
  </si>
  <si>
    <t>Low closes</t>
  </si>
  <si>
    <t>Most recent lows</t>
  </si>
  <si>
    <t>-</t>
  </si>
  <si>
    <t>ORIC</t>
  </si>
  <si>
    <t>CBAY</t>
  </si>
  <si>
    <t>ACLX</t>
  </si>
  <si>
    <t>AVXL</t>
  </si>
  <si>
    <t>DAY AFTER</t>
  </si>
  <si>
    <t>STRAIGHT DOWN</t>
  </si>
  <si>
    <t>QURE</t>
  </si>
  <si>
    <t>ARDX</t>
  </si>
  <si>
    <t>APPS</t>
  </si>
  <si>
    <t>TK</t>
  </si>
  <si>
    <t>HLX</t>
  </si>
  <si>
    <t>LASE</t>
  </si>
  <si>
    <t>SPRO</t>
  </si>
  <si>
    <t>AAOI</t>
  </si>
  <si>
    <t>ISEE</t>
  </si>
  <si>
    <t>Increase stop, stop triggered
 one day sooner than weekly close</t>
  </si>
  <si>
    <t>GERN</t>
  </si>
  <si>
    <t>DRUG</t>
  </si>
  <si>
    <t>8/30, 2.27</t>
  </si>
  <si>
    <t>AXSM</t>
  </si>
  <si>
    <t>STRAIGHT UP</t>
  </si>
  <si>
    <t>SUNW</t>
  </si>
  <si>
    <t>SIGA</t>
  </si>
  <si>
    <t>IFRX</t>
  </si>
  <si>
    <t>GAPPED LOWER</t>
  </si>
  <si>
    <t>GOEV</t>
  </si>
  <si>
    <t>SRNE</t>
  </si>
  <si>
    <t>TRVI</t>
  </si>
  <si>
    <t>SWBI</t>
  </si>
  <si>
    <t>KDNY</t>
  </si>
  <si>
    <t>EGY</t>
  </si>
  <si>
    <t>OBE</t>
  </si>
  <si>
    <t>ARIS</t>
  </si>
  <si>
    <t>DSX</t>
  </si>
  <si>
    <t>TC</t>
  </si>
  <si>
    <t>VTNR</t>
  </si>
  <si>
    <t>SJT</t>
  </si>
  <si>
    <t>PLYA</t>
  </si>
  <si>
    <t>NM</t>
  </si>
  <si>
    <t>GNK</t>
  </si>
  <si>
    <t>MNTS</t>
  </si>
  <si>
    <t>SGML</t>
  </si>
  <si>
    <t>SD</t>
  </si>
  <si>
    <t>EIGR</t>
  </si>
  <si>
    <t>HDSN</t>
  </si>
  <si>
    <t>CRESY</t>
  </si>
  <si>
    <t>GLNG</t>
  </si>
  <si>
    <t>HOOK</t>
  </si>
  <si>
    <t>CLS</t>
  </si>
  <si>
    <t>LLNW</t>
  </si>
  <si>
    <t>NEX</t>
  </si>
  <si>
    <t>Increase stop</t>
  </si>
  <si>
    <t>BBW</t>
  </si>
  <si>
    <t>&lt;- FREE TO ADJUST*</t>
  </si>
  <si>
    <t>Gains / Losses
 sizing</t>
  </si>
  <si>
    <t>GLYC</t>
  </si>
  <si>
    <t>PSNL</t>
  </si>
  <si>
    <t>NGL</t>
  </si>
  <si>
    <t>Date 
of Loss Realized</t>
  </si>
  <si>
    <t>TIP's Trade Template Tracker</t>
  </si>
  <si>
    <r>
      <rPr>
        <u/>
        <sz val="11"/>
        <color theme="1"/>
        <rFont val="Calibri"/>
        <family val="2"/>
        <scheme val="minor"/>
      </rPr>
      <t>TIP Toolkit Track Record Instructions</t>
    </r>
    <r>
      <rPr>
        <sz val="11"/>
        <color theme="1"/>
        <rFont val="Calibri"/>
        <family val="2"/>
        <scheme val="minor"/>
      </rPr>
      <t xml:space="preserve">
Instructions for starting a new year:
Step 1. Get a feel for how the formulas in the ' Gains / Losses ' Column (Column R) by highlighting cell R59. 
Note: When you click in the formula bar, after clicking on Cell R59, this will highlight with color coding, what boxes the formulas are pulling from.
Step 2. Take note of when the Gains or Losses in Column R were added to the Balance in Column S. These additions and subtractions correlate with the Date Target Hit (Column K) or Date of Loss (Column P).
Step 3. Clear the 'Balance' column (Column S). Cells R8 through R59.
Step 4. Clear the ‘Tickers’ Column (Column F) and the Entry Prices (Column G).
Step 5. Clear the majority of Column R, saving only one formula that is calculating Gains, and one formula calculating Losses as to not have to re-create these Formulas. Once there is a definite Gain or Loss realized, you can then paste that Formula in the corresponding Row. These formulas are slightly difference so this step is the most important and probably the most complex part of the process.
Step 6. Note the formulas in calculating each Hold Time period for the winning positions in Column L and the losing positions in Column Q. Write it down.
Step 7. Clear all dates in the ‘Date Target Hit’ Column (Columns K) and the ‘Date of Loss Realized’ Column.
Step 8. The Position Sizes, Stop Levels, and Target levels are free to adjust based on year. These are in Column U, Rows 3-5.</t>
    </r>
  </si>
  <si>
    <t xml:space="preserve">This Area Is for Backtesting </t>
  </si>
  <si>
    <t>CDTX</t>
  </si>
  <si>
    <t>RIOT</t>
  </si>
  <si>
    <t>MANU</t>
  </si>
  <si>
    <t>IMMR</t>
  </si>
  <si>
    <t>INZY</t>
  </si>
  <si>
    <t>BBAI</t>
  </si>
  <si>
    <t>OCUL</t>
  </si>
  <si>
    <t>PLX</t>
  </si>
  <si>
    <t>TIO</t>
  </si>
  <si>
    <t>ADMA</t>
  </si>
  <si>
    <t>UIHC</t>
  </si>
  <si>
    <t>PDSB</t>
  </si>
  <si>
    <t>BHVN</t>
  </si>
  <si>
    <t>QD</t>
  </si>
  <si>
    <t>HUT</t>
  </si>
  <si>
    <t>N</t>
  </si>
  <si>
    <t>ONCY</t>
  </si>
  <si>
    <t>CLSK</t>
  </si>
  <si>
    <t>RVSN</t>
  </si>
  <si>
    <t>ACAD</t>
  </si>
  <si>
    <t>BZH</t>
  </si>
  <si>
    <t>DFH</t>
  </si>
  <si>
    <t>RGTI</t>
  </si>
  <si>
    <t>LYTS</t>
  </si>
  <si>
    <t>RELY</t>
  </si>
  <si>
    <t>TSHA</t>
  </si>
  <si>
    <t>GCT</t>
  </si>
  <si>
    <t>TNGX</t>
  </si>
  <si>
    <t>GRPN</t>
  </si>
  <si>
    <t>GRTS</t>
  </si>
  <si>
    <t>ACXP</t>
  </si>
  <si>
    <t>KTOS</t>
  </si>
  <si>
    <t>IBRX</t>
  </si>
  <si>
    <t>AUTL</t>
  </si>
  <si>
    <t>ROVR</t>
  </si>
  <si>
    <t>BKD</t>
  </si>
  <si>
    <t>MARA</t>
  </si>
  <si>
    <t>ALT</t>
  </si>
  <si>
    <t>ARQT</t>
  </si>
  <si>
    <t>LAES</t>
  </si>
  <si>
    <t>&lt;- MERGER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</si>
</sst>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8" formatCode="&quot;$&quot;#,##0.00_);[Red]\(&quot;$&quot;#,##0.00\)"/>
    <numFmt numFmtId="44" formatCode="_(&quot;$&quot;* #,##0.00_);_(&quot;$&quot;* \(#,##0.00\);_(&quot;$&quot;* &quot;-&quot;??_);_(@_)"/>
    <numFmt numFmtId="164" formatCode="_(&quot;$&quot;* #,##0_);_(&quot;$&quot;* \(#,##0\);_(&quot;$&quot;* &quot;-&quot;??_);_(@_)"/>
    <numFmt numFmtId="165" formatCode="0.0000%"/>
    <numFmt numFmtId="166" formatCode="&quot;$&quot;#,##0.00"/>
    <numFmt numFmtId="167" formatCode="0.0%"/>
    <numFmt numFmtId="168" formatCode="_([$$-409]* #,##0.00_);_([$$-409]* \(#,##0.00\);_([$$-409]* &quot;-&quot;??_);_(@_)"/>
    <numFmt numFmtId="169" formatCode="0.000%"/>
    <numFmt numFmtId="170" formatCode="&quot;$&quot;#,##0.0000_);[Red]\(&quot;$&quot;#,##0.0000\)"/>
  </numFmts>
  <fonts count="23" x14ac:knownFonts="1">
    <font>
      <sz val="11"/>
      <color theme="1"/>
      <name val="Calibri"/>
      <family val="2"/>
      <scheme val="minor"/>
    </font>
    <font>
      <sz val="11"/>
      <color theme="1"/>
      <name val="Calibri"/>
      <family val="2"/>
      <scheme val="minor"/>
    </font>
    <font>
      <sz val="16"/>
      <color theme="1"/>
      <name val="Calibri"/>
      <family val="2"/>
      <scheme val="minor"/>
    </font>
    <font>
      <sz val="9"/>
      <color indexed="81"/>
      <name val="Tahoma"/>
      <family val="2"/>
    </font>
    <font>
      <b/>
      <sz val="9"/>
      <color indexed="81"/>
      <name val="Tahoma"/>
      <family val="2"/>
    </font>
    <font>
      <sz val="16"/>
      <color theme="1"/>
      <name val="Calibri"/>
      <family val="2"/>
      <scheme val="minor"/>
    </font>
    <font>
      <sz val="16"/>
      <color rgb="FF7030A0"/>
      <name val="Calibri"/>
      <family val="2"/>
      <scheme val="minor"/>
    </font>
    <font>
      <sz val="16"/>
      <color theme="9" tint="-0.249977111117893"/>
      <name val="Calibri"/>
      <family val="2"/>
      <scheme val="minor"/>
    </font>
    <font>
      <sz val="16"/>
      <color rgb="FFFF0000"/>
      <name val="Calibri"/>
      <family val="2"/>
      <scheme val="minor"/>
    </font>
    <font>
      <sz val="10"/>
      <color rgb="FF222222"/>
      <name val="Arial"/>
      <family val="2"/>
    </font>
    <font>
      <b/>
      <sz val="16"/>
      <color rgb="FFFF0000"/>
      <name val="Calibri"/>
      <family val="2"/>
      <scheme val="minor"/>
    </font>
    <font>
      <b/>
      <sz val="11"/>
      <color theme="1"/>
      <name val="Calibri"/>
      <family val="2"/>
      <scheme val="minor"/>
    </font>
    <font>
      <b/>
      <sz val="16"/>
      <color rgb="FF00B050"/>
      <name val="Calibri"/>
      <family val="2"/>
      <scheme val="minor"/>
    </font>
    <font>
      <b/>
      <sz val="16"/>
      <color theme="1"/>
      <name val="Calibri"/>
      <family val="2"/>
      <scheme val="minor"/>
    </font>
    <font>
      <b/>
      <sz val="16"/>
      <color theme="8" tint="0.79998168889431442"/>
      <name val="Calibri"/>
      <family val="2"/>
      <scheme val="minor"/>
    </font>
    <font>
      <b/>
      <sz val="16"/>
      <color rgb="FF0070C0"/>
      <name val="Calibri"/>
      <family val="2"/>
      <scheme val="minor"/>
    </font>
    <font>
      <b/>
      <sz val="16"/>
      <color rgb="FF7030A0"/>
      <name val="Calibri"/>
      <family val="2"/>
      <scheme val="minor"/>
    </font>
    <font>
      <u/>
      <sz val="11"/>
      <color theme="10"/>
      <name val="Calibri"/>
      <family val="2"/>
      <scheme val="minor"/>
    </font>
    <font>
      <sz val="11"/>
      <color theme="1"/>
      <name val="Calibri"/>
      <family val="2"/>
    </font>
    <font>
      <sz val="12"/>
      <color rgb="FF545454"/>
      <name val="Arial"/>
      <family val="2"/>
    </font>
    <font>
      <vertAlign val="superscript"/>
      <sz val="11"/>
      <color rgb="FF545454"/>
      <name val="Arial"/>
      <family val="2"/>
    </font>
    <font>
      <sz val="11"/>
      <name val="Calibri"/>
      <family val="2"/>
      <scheme val="minor"/>
    </font>
    <font>
      <u/>
      <sz val="11"/>
      <color theme="1"/>
      <name val="Calibri"/>
      <family val="2"/>
      <scheme val="minor"/>
    </font>
  </fonts>
  <fills count="14">
    <fill>
      <patternFill patternType="none"/>
    </fill>
    <fill>
      <patternFill patternType="gray125"/>
    </fill>
    <fill>
      <patternFill patternType="solid">
        <fgColor theme="9" tint="0.79998168889431442"/>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rgb="FFFCE9DC"/>
        <bgColor indexed="64"/>
      </patternFill>
    </fill>
    <fill>
      <patternFill patternType="solid">
        <fgColor theme="0"/>
        <bgColor indexed="64"/>
      </patternFill>
    </fill>
    <fill>
      <patternFill patternType="solid">
        <fgColor theme="9" tint="0.59999389629810485"/>
        <bgColor indexed="64"/>
      </patternFill>
    </fill>
    <fill>
      <patternFill patternType="solid">
        <fgColor rgb="FFFFCCCC"/>
        <bgColor indexed="64"/>
      </patternFill>
    </fill>
    <fill>
      <patternFill patternType="solid">
        <fgColor rgb="FFFFFF00"/>
        <bgColor indexed="64"/>
      </patternFill>
    </fill>
    <fill>
      <patternFill patternType="solid">
        <fgColor theme="8" tint="0.79998168889431442"/>
        <bgColor indexed="64"/>
      </patternFill>
    </fill>
  </fills>
  <borders count="32">
    <border>
      <left/>
      <right/>
      <top/>
      <bottom/>
      <diagonal/>
    </border>
    <border>
      <left style="medium">
        <color indexed="64"/>
      </left>
      <right style="medium">
        <color indexed="64"/>
      </right>
      <top style="medium">
        <color indexed="64"/>
      </top>
      <bottom style="medium">
        <color indexed="64"/>
      </bottom>
      <diagonal/>
    </border>
    <border>
      <left/>
      <right/>
      <top style="mediumDashed">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indexed="64"/>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17" fillId="0" borderId="0" applyNumberFormat="0" applyFill="0" applyBorder="0" applyAlignment="0" applyProtection="0"/>
  </cellStyleXfs>
  <cellXfs count="323">
    <xf numFmtId="0" fontId="0" fillId="0" borderId="0" xfId="0"/>
    <xf numFmtId="0" fontId="2" fillId="0" borderId="0" xfId="0" applyFont="1"/>
    <xf numFmtId="0" fontId="5" fillId="0" borderId="0" xfId="0" applyFont="1"/>
    <xf numFmtId="0" fontId="6" fillId="3" borderId="0" xfId="0" applyFont="1" applyFill="1" applyAlignment="1">
      <alignment horizontal="center"/>
    </xf>
    <xf numFmtId="164" fontId="6" fillId="0" borderId="0" xfId="1" applyNumberFormat="1" applyFont="1" applyFill="1" applyBorder="1" applyAlignment="1">
      <alignment horizontal="center"/>
    </xf>
    <xf numFmtId="1" fontId="6" fillId="0" borderId="0" xfId="0" applyNumberFormat="1" applyFont="1" applyAlignment="1">
      <alignment horizontal="center"/>
    </xf>
    <xf numFmtId="9" fontId="5" fillId="0" borderId="0" xfId="0" applyNumberFormat="1" applyFont="1"/>
    <xf numFmtId="167" fontId="5" fillId="0" borderId="0" xfId="0" applyNumberFormat="1" applyFont="1"/>
    <xf numFmtId="0" fontId="6" fillId="2" borderId="12" xfId="0" applyFont="1" applyFill="1" applyBorder="1" applyAlignment="1" applyProtection="1">
      <alignment horizontal="center"/>
      <protection locked="0"/>
    </xf>
    <xf numFmtId="166" fontId="6" fillId="2" borderId="13" xfId="1" applyNumberFormat="1" applyFont="1" applyFill="1" applyBorder="1" applyAlignment="1" applyProtection="1">
      <alignment horizontal="center"/>
      <protection locked="0"/>
    </xf>
    <xf numFmtId="166" fontId="6" fillId="2" borderId="0" xfId="1" applyNumberFormat="1" applyFont="1" applyFill="1" applyBorder="1" applyAlignment="1" applyProtection="1">
      <alignment horizontal="center"/>
      <protection locked="0"/>
    </xf>
    <xf numFmtId="1" fontId="6" fillId="2" borderId="0" xfId="0" applyNumberFormat="1" applyFont="1" applyFill="1" applyAlignment="1">
      <alignment horizontal="center"/>
    </xf>
    <xf numFmtId="9" fontId="5" fillId="2" borderId="16" xfId="0" applyNumberFormat="1" applyFont="1" applyFill="1" applyBorder="1" applyAlignment="1" applyProtection="1">
      <alignment horizontal="center"/>
      <protection locked="0"/>
    </xf>
    <xf numFmtId="0" fontId="5" fillId="2" borderId="17" xfId="0" applyFont="1" applyFill="1" applyBorder="1" applyAlignment="1">
      <alignment horizontal="center"/>
    </xf>
    <xf numFmtId="164" fontId="6" fillId="0" borderId="5" xfId="1" applyNumberFormat="1" applyFont="1" applyFill="1" applyBorder="1" applyAlignment="1">
      <alignment horizontal="center"/>
    </xf>
    <xf numFmtId="1" fontId="6" fillId="0" borderId="8" xfId="0" applyNumberFormat="1" applyFont="1" applyBorder="1" applyAlignment="1">
      <alignment horizontal="center"/>
    </xf>
    <xf numFmtId="0" fontId="6" fillId="4" borderId="4" xfId="0" applyFont="1" applyFill="1" applyBorder="1" applyAlignment="1">
      <alignment horizontal="center"/>
    </xf>
    <xf numFmtId="0" fontId="6" fillId="6" borderId="12" xfId="0" applyFont="1" applyFill="1" applyBorder="1" applyAlignment="1" applyProtection="1">
      <alignment horizontal="center"/>
      <protection locked="0"/>
    </xf>
    <xf numFmtId="166" fontId="6" fillId="6" borderId="13" xfId="1" applyNumberFormat="1" applyFont="1" applyFill="1" applyBorder="1" applyAlignment="1" applyProtection="1">
      <alignment horizontal="center"/>
      <protection locked="0"/>
    </xf>
    <xf numFmtId="166" fontId="6" fillId="6" borderId="0" xfId="1" applyNumberFormat="1" applyFont="1" applyFill="1" applyBorder="1" applyAlignment="1" applyProtection="1">
      <alignment horizontal="center"/>
      <protection locked="0"/>
    </xf>
    <xf numFmtId="1" fontId="6" fillId="6" borderId="0" xfId="0" applyNumberFormat="1" applyFont="1" applyFill="1" applyAlignment="1">
      <alignment horizontal="center"/>
    </xf>
    <xf numFmtId="44" fontId="6" fillId="6" borderId="0" xfId="1" applyFont="1" applyFill="1" applyBorder="1" applyAlignment="1">
      <alignment horizontal="center"/>
    </xf>
    <xf numFmtId="164" fontId="6" fillId="6" borderId="0" xfId="1" applyNumberFormat="1" applyFont="1" applyFill="1" applyBorder="1" applyAlignment="1">
      <alignment horizontal="center"/>
    </xf>
    <xf numFmtId="164" fontId="6" fillId="0" borderId="7" xfId="1" applyNumberFormat="1" applyFont="1" applyFill="1" applyBorder="1" applyAlignment="1">
      <alignment horizontal="center"/>
    </xf>
    <xf numFmtId="1" fontId="6" fillId="0" borderId="6" xfId="0" applyNumberFormat="1" applyFont="1" applyBorder="1" applyAlignment="1">
      <alignment horizontal="center"/>
    </xf>
    <xf numFmtId="0" fontId="6" fillId="4" borderId="0" xfId="0" applyFont="1" applyFill="1" applyAlignment="1">
      <alignment horizontal="center"/>
    </xf>
    <xf numFmtId="164" fontId="7" fillId="0" borderId="7" xfId="1" applyNumberFormat="1" applyFont="1" applyFill="1" applyBorder="1" applyAlignment="1">
      <alignment horizontal="center"/>
    </xf>
    <xf numFmtId="1" fontId="7" fillId="0" borderId="6" xfId="0" applyNumberFormat="1" applyFont="1" applyBorder="1" applyAlignment="1">
      <alignment horizontal="center"/>
    </xf>
    <xf numFmtId="0" fontId="7" fillId="2" borderId="12" xfId="0" applyFont="1" applyFill="1" applyBorder="1" applyAlignment="1" applyProtection="1">
      <alignment horizontal="center"/>
      <protection locked="0"/>
    </xf>
    <xf numFmtId="166" fontId="7" fillId="2" borderId="13" xfId="1" applyNumberFormat="1" applyFont="1" applyFill="1" applyBorder="1" applyAlignment="1" applyProtection="1">
      <alignment horizontal="center"/>
      <protection locked="0"/>
    </xf>
    <xf numFmtId="166" fontId="7" fillId="2" borderId="0" xfId="1" applyNumberFormat="1" applyFont="1" applyFill="1" applyBorder="1" applyAlignment="1" applyProtection="1">
      <alignment horizontal="center"/>
      <protection locked="0"/>
    </xf>
    <xf numFmtId="1" fontId="7" fillId="2" borderId="0" xfId="0" applyNumberFormat="1" applyFont="1" applyFill="1" applyAlignment="1">
      <alignment horizontal="center"/>
    </xf>
    <xf numFmtId="0" fontId="7" fillId="5" borderId="0" xfId="0" applyFont="1" applyFill="1" applyAlignment="1">
      <alignment horizontal="center"/>
    </xf>
    <xf numFmtId="10" fontId="5" fillId="0" borderId="0" xfId="2" applyNumberFormat="1" applyFont="1"/>
    <xf numFmtId="0" fontId="5" fillId="0" borderId="2" xfId="0" applyFont="1" applyBorder="1"/>
    <xf numFmtId="0" fontId="5" fillId="0" borderId="1" xfId="0" applyFont="1" applyBorder="1"/>
    <xf numFmtId="0" fontId="8" fillId="0" borderId="0" xfId="0" applyFont="1"/>
    <xf numFmtId="3" fontId="5" fillId="0" borderId="0" xfId="0" applyNumberFormat="1" applyFont="1"/>
    <xf numFmtId="165" fontId="5" fillId="0" borderId="0" xfId="2" applyNumberFormat="1" applyFont="1"/>
    <xf numFmtId="3" fontId="9" fillId="0" borderId="0" xfId="0" applyNumberFormat="1" applyFont="1"/>
    <xf numFmtId="0" fontId="2" fillId="2" borderId="23" xfId="0" applyFont="1" applyFill="1" applyBorder="1" applyAlignment="1">
      <alignment horizontal="center"/>
    </xf>
    <xf numFmtId="0" fontId="5" fillId="2" borderId="23" xfId="0" applyFont="1" applyFill="1" applyBorder="1" applyAlignment="1">
      <alignment horizontal="center"/>
    </xf>
    <xf numFmtId="167" fontId="5" fillId="2" borderId="25" xfId="2" applyNumberFormat="1" applyFont="1" applyFill="1" applyBorder="1" applyAlignment="1" applyProtection="1">
      <alignment horizontal="center"/>
      <protection locked="0"/>
    </xf>
    <xf numFmtId="0" fontId="6" fillId="5" borderId="0" xfId="0" applyFont="1" applyFill="1" applyAlignment="1">
      <alignment horizontal="center"/>
    </xf>
    <xf numFmtId="44" fontId="6" fillId="6" borderId="3" xfId="1" applyFont="1" applyFill="1" applyBorder="1" applyAlignment="1">
      <alignment horizontal="center"/>
    </xf>
    <xf numFmtId="0" fontId="7" fillId="3" borderId="0" xfId="0" applyFont="1" applyFill="1" applyAlignment="1">
      <alignment horizontal="center"/>
    </xf>
    <xf numFmtId="9" fontId="5" fillId="2" borderId="25" xfId="2" applyFont="1" applyFill="1" applyBorder="1" applyAlignment="1" applyProtection="1">
      <alignment horizontal="center"/>
      <protection locked="0"/>
    </xf>
    <xf numFmtId="0" fontId="5" fillId="2" borderId="27" xfId="0" applyFont="1" applyFill="1" applyBorder="1" applyAlignment="1">
      <alignment horizontal="center"/>
    </xf>
    <xf numFmtId="0" fontId="2" fillId="0" borderId="0" xfId="0" applyFont="1" applyAlignment="1">
      <alignment horizontal="center"/>
    </xf>
    <xf numFmtId="0" fontId="5" fillId="0" borderId="0" xfId="0" applyFont="1" applyAlignment="1">
      <alignment horizontal="center"/>
    </xf>
    <xf numFmtId="0" fontId="5" fillId="0" borderId="3" xfId="0" applyFont="1" applyBorder="1"/>
    <xf numFmtId="164" fontId="7" fillId="5" borderId="9" xfId="1" applyNumberFormat="1" applyFont="1" applyFill="1" applyBorder="1" applyAlignment="1">
      <alignment horizontal="center"/>
    </xf>
    <xf numFmtId="164" fontId="7" fillId="5" borderId="26" xfId="1" applyNumberFormat="1" applyFont="1" applyFill="1" applyBorder="1" applyAlignment="1">
      <alignment horizontal="center"/>
    </xf>
    <xf numFmtId="1" fontId="7" fillId="5" borderId="26" xfId="0" applyNumberFormat="1" applyFont="1" applyFill="1" applyBorder="1" applyAlignment="1">
      <alignment horizontal="center"/>
    </xf>
    <xf numFmtId="0" fontId="10" fillId="2" borderId="0" xfId="0" applyFont="1" applyFill="1" applyAlignment="1">
      <alignment horizontal="center"/>
    </xf>
    <xf numFmtId="44" fontId="10" fillId="2" borderId="0" xfId="0" applyNumberFormat="1" applyFont="1" applyFill="1" applyAlignment="1">
      <alignment horizontal="center"/>
    </xf>
    <xf numFmtId="167" fontId="10" fillId="2" borderId="24" xfId="2" applyNumberFormat="1" applyFont="1" applyFill="1" applyBorder="1" applyAlignment="1" applyProtection="1">
      <alignment horizontal="center"/>
      <protection locked="0"/>
    </xf>
    <xf numFmtId="9" fontId="12" fillId="2" borderId="14" xfId="0" applyNumberFormat="1" applyFont="1" applyFill="1" applyBorder="1" applyAlignment="1" applyProtection="1">
      <alignment horizontal="center"/>
      <protection locked="0"/>
    </xf>
    <xf numFmtId="0" fontId="13" fillId="2" borderId="19" xfId="0" applyFont="1" applyFill="1" applyBorder="1" applyAlignment="1">
      <alignment horizontal="center"/>
    </xf>
    <xf numFmtId="0" fontId="14" fillId="2" borderId="4" xfId="0" applyFont="1" applyFill="1" applyBorder="1" applyAlignment="1">
      <alignment horizontal="center"/>
    </xf>
    <xf numFmtId="0" fontId="13" fillId="2" borderId="4" xfId="0" applyFont="1" applyFill="1" applyBorder="1" applyAlignment="1">
      <alignment horizontal="center"/>
    </xf>
    <xf numFmtId="0" fontId="15" fillId="2" borderId="4" xfId="0" applyFont="1" applyFill="1" applyBorder="1" applyAlignment="1">
      <alignment horizontal="center"/>
    </xf>
    <xf numFmtId="0" fontId="13" fillId="2" borderId="0" xfId="0" applyFont="1" applyFill="1" applyAlignment="1">
      <alignment horizontal="center"/>
    </xf>
    <xf numFmtId="0" fontId="14" fillId="2" borderId="0" xfId="0" applyFont="1" applyFill="1" applyAlignment="1">
      <alignment horizontal="center"/>
    </xf>
    <xf numFmtId="0" fontId="15" fillId="2" borderId="0" xfId="0" applyFont="1" applyFill="1" applyAlignment="1">
      <alignment horizontal="center"/>
    </xf>
    <xf numFmtId="0" fontId="13" fillId="2" borderId="21" xfId="0" applyFont="1" applyFill="1" applyBorder="1" applyAlignment="1">
      <alignment horizontal="center"/>
    </xf>
    <xf numFmtId="0" fontId="13" fillId="2" borderId="26" xfId="0" applyFont="1" applyFill="1" applyBorder="1" applyAlignment="1">
      <alignment horizontal="center"/>
    </xf>
    <xf numFmtId="0" fontId="13" fillId="2" borderId="22" xfId="0" applyFont="1" applyFill="1" applyBorder="1" applyAlignment="1">
      <alignment horizontal="center"/>
    </xf>
    <xf numFmtId="0" fontId="16" fillId="3" borderId="0" xfId="0" applyFont="1" applyFill="1" applyAlignment="1">
      <alignment horizontal="center"/>
    </xf>
    <xf numFmtId="164" fontId="16" fillId="0" borderId="0" xfId="1" applyNumberFormat="1" applyFont="1" applyFill="1" applyBorder="1" applyAlignment="1">
      <alignment horizontal="center"/>
    </xf>
    <xf numFmtId="1" fontId="16" fillId="0" borderId="0" xfId="0" applyNumberFormat="1" applyFont="1" applyAlignment="1">
      <alignment horizontal="center"/>
    </xf>
    <xf numFmtId="0" fontId="13" fillId="2" borderId="27" xfId="0" applyFont="1" applyFill="1" applyBorder="1" applyAlignment="1">
      <alignment horizontal="center"/>
    </xf>
    <xf numFmtId="0" fontId="13" fillId="2" borderId="23" xfId="0" applyFont="1" applyFill="1" applyBorder="1" applyAlignment="1">
      <alignment horizontal="center"/>
    </xf>
    <xf numFmtId="0" fontId="6" fillId="7" borderId="12" xfId="0" applyFont="1" applyFill="1" applyBorder="1" applyAlignment="1" applyProtection="1">
      <alignment horizontal="center"/>
      <protection locked="0"/>
    </xf>
    <xf numFmtId="166" fontId="6" fillId="7" borderId="13" xfId="1" applyNumberFormat="1" applyFont="1" applyFill="1" applyBorder="1" applyAlignment="1" applyProtection="1">
      <alignment horizontal="center"/>
      <protection locked="0"/>
    </xf>
    <xf numFmtId="166" fontId="6" fillId="7" borderId="0" xfId="1" applyNumberFormat="1" applyFont="1" applyFill="1" applyBorder="1" applyAlignment="1" applyProtection="1">
      <alignment horizontal="center"/>
      <protection locked="0"/>
    </xf>
    <xf numFmtId="1" fontId="6" fillId="7" borderId="0" xfId="0" applyNumberFormat="1" applyFont="1" applyFill="1" applyAlignment="1">
      <alignment horizontal="center"/>
    </xf>
    <xf numFmtId="44" fontId="6" fillId="7" borderId="0" xfId="1" applyFont="1" applyFill="1" applyBorder="1" applyAlignment="1">
      <alignment horizontal="center"/>
    </xf>
    <xf numFmtId="164" fontId="6" fillId="7" borderId="0" xfId="1" applyNumberFormat="1" applyFont="1" applyFill="1" applyBorder="1" applyAlignment="1">
      <alignment horizontal="center"/>
    </xf>
    <xf numFmtId="44" fontId="6" fillId="7" borderId="3" xfId="1" applyFont="1" applyFill="1" applyBorder="1" applyAlignment="1">
      <alignment horizontal="center"/>
    </xf>
    <xf numFmtId="0" fontId="7" fillId="7" borderId="14" xfId="0" applyFont="1" applyFill="1" applyBorder="1" applyAlignment="1" applyProtection="1">
      <alignment horizontal="center"/>
      <protection locked="0"/>
    </xf>
    <xf numFmtId="166" fontId="7" fillId="7" borderId="15" xfId="1" applyNumberFormat="1" applyFont="1" applyFill="1" applyBorder="1" applyAlignment="1" applyProtection="1">
      <alignment horizontal="center"/>
      <protection locked="0"/>
    </xf>
    <xf numFmtId="1" fontId="7" fillId="7" borderId="0" xfId="0" applyNumberFormat="1" applyFont="1" applyFill="1" applyAlignment="1">
      <alignment horizontal="center"/>
    </xf>
    <xf numFmtId="44" fontId="7" fillId="7" borderId="0" xfId="1" applyFont="1" applyFill="1" applyBorder="1" applyAlignment="1">
      <alignment horizontal="center"/>
    </xf>
    <xf numFmtId="164" fontId="7" fillId="7" borderId="0" xfId="1" applyNumberFormat="1" applyFont="1" applyFill="1" applyBorder="1" applyAlignment="1">
      <alignment horizontal="center"/>
    </xf>
    <xf numFmtId="44" fontId="7" fillId="7" borderId="3" xfId="1" applyFont="1" applyFill="1" applyBorder="1" applyAlignment="1">
      <alignment horizontal="center"/>
    </xf>
    <xf numFmtId="0" fontId="16" fillId="8" borderId="10" xfId="0" applyFont="1" applyFill="1" applyBorder="1" applyAlignment="1" applyProtection="1">
      <alignment horizontal="center"/>
      <protection locked="0"/>
    </xf>
    <xf numFmtId="166" fontId="16" fillId="8" borderId="11" xfId="1" applyNumberFormat="1" applyFont="1" applyFill="1" applyBorder="1" applyAlignment="1" applyProtection="1">
      <alignment horizontal="center"/>
      <protection locked="0"/>
    </xf>
    <xf numFmtId="166" fontId="16" fillId="8" borderId="0" xfId="1" applyNumberFormat="1" applyFont="1" applyFill="1" applyBorder="1" applyAlignment="1" applyProtection="1">
      <alignment horizontal="center"/>
      <protection locked="0"/>
    </xf>
    <xf numFmtId="1" fontId="16" fillId="8" borderId="0" xfId="0" applyNumberFormat="1" applyFont="1" applyFill="1" applyAlignment="1">
      <alignment horizontal="center"/>
    </xf>
    <xf numFmtId="44" fontId="16" fillId="8" borderId="0" xfId="1" applyFont="1" applyFill="1" applyBorder="1" applyAlignment="1">
      <alignment horizontal="center"/>
    </xf>
    <xf numFmtId="164" fontId="16" fillId="8" borderId="0" xfId="1" applyNumberFormat="1" applyFont="1" applyFill="1" applyBorder="1" applyAlignment="1">
      <alignment horizontal="center"/>
    </xf>
    <xf numFmtId="44" fontId="16" fillId="8" borderId="3" xfId="1" applyFont="1" applyFill="1" applyBorder="1" applyAlignment="1">
      <alignment horizontal="center"/>
    </xf>
    <xf numFmtId="0" fontId="7" fillId="8" borderId="12" xfId="0" applyFont="1" applyFill="1" applyBorder="1" applyAlignment="1" applyProtection="1">
      <alignment horizontal="center"/>
      <protection locked="0"/>
    </xf>
    <xf numFmtId="166" fontId="7" fillId="8" borderId="13" xfId="1" applyNumberFormat="1" applyFont="1" applyFill="1" applyBorder="1" applyAlignment="1" applyProtection="1">
      <alignment horizontal="center"/>
      <protection locked="0"/>
    </xf>
    <xf numFmtId="166" fontId="6" fillId="8" borderId="0" xfId="1" applyNumberFormat="1" applyFont="1" applyFill="1" applyBorder="1" applyAlignment="1" applyProtection="1">
      <alignment horizontal="center"/>
      <protection locked="0"/>
    </xf>
    <xf numFmtId="1" fontId="7" fillId="8" borderId="0" xfId="0" applyNumberFormat="1" applyFont="1" applyFill="1" applyAlignment="1">
      <alignment horizontal="center"/>
    </xf>
    <xf numFmtId="44" fontId="7" fillId="8" borderId="0" xfId="1" applyFont="1" applyFill="1" applyBorder="1" applyAlignment="1">
      <alignment horizontal="center"/>
    </xf>
    <xf numFmtId="164" fontId="7" fillId="8" borderId="0" xfId="1" applyNumberFormat="1" applyFont="1" applyFill="1" applyBorder="1" applyAlignment="1">
      <alignment horizontal="center"/>
    </xf>
    <xf numFmtId="44" fontId="7" fillId="8" borderId="3" xfId="1" applyFont="1" applyFill="1" applyBorder="1" applyAlignment="1">
      <alignment horizontal="center"/>
    </xf>
    <xf numFmtId="9" fontId="5" fillId="0" borderId="0" xfId="2" applyFont="1" applyFill="1" applyBorder="1" applyAlignment="1">
      <alignment horizontal="center"/>
    </xf>
    <xf numFmtId="9" fontId="5" fillId="0" borderId="0" xfId="0" applyNumberFormat="1" applyFont="1" applyAlignment="1">
      <alignment horizontal="center"/>
    </xf>
    <xf numFmtId="44" fontId="5" fillId="0" borderId="0" xfId="0" applyNumberFormat="1" applyFont="1"/>
    <xf numFmtId="14" fontId="13" fillId="0" borderId="0" xfId="0" applyNumberFormat="1" applyFont="1" applyAlignment="1">
      <alignment horizontal="center"/>
    </xf>
    <xf numFmtId="0" fontId="13" fillId="0" borderId="0" xfId="0" applyFont="1" applyAlignment="1">
      <alignment horizontal="center"/>
    </xf>
    <xf numFmtId="0" fontId="11" fillId="0" borderId="0" xfId="0" applyFont="1" applyAlignment="1">
      <alignment horizontal="center"/>
    </xf>
    <xf numFmtId="44" fontId="13" fillId="0" borderId="0" xfId="1" applyFont="1" applyFill="1" applyBorder="1" applyAlignment="1">
      <alignment horizontal="center"/>
    </xf>
    <xf numFmtId="9" fontId="16" fillId="2" borderId="4" xfId="0" applyNumberFormat="1" applyFont="1" applyFill="1" applyBorder="1" applyAlignment="1" applyProtection="1">
      <alignment horizontal="center"/>
      <protection locked="0"/>
    </xf>
    <xf numFmtId="20" fontId="16" fillId="0" borderId="0" xfId="0" applyNumberFormat="1" applyFont="1" applyAlignment="1">
      <alignment horizontal="center"/>
    </xf>
    <xf numFmtId="164" fontId="16" fillId="0" borderId="0" xfId="0" applyNumberFormat="1" applyFont="1" applyAlignment="1">
      <alignment horizontal="center"/>
    </xf>
    <xf numFmtId="44" fontId="16" fillId="0" borderId="0" xfId="0" applyNumberFormat="1" applyFont="1" applyAlignment="1">
      <alignment horizontal="center"/>
    </xf>
    <xf numFmtId="9" fontId="6" fillId="2" borderId="0" xfId="0" applyNumberFormat="1" applyFont="1" applyFill="1" applyAlignment="1" applyProtection="1">
      <alignment horizontal="center"/>
      <protection locked="0"/>
    </xf>
    <xf numFmtId="20" fontId="6" fillId="0" borderId="0" xfId="0" applyNumberFormat="1" applyFont="1" applyAlignment="1">
      <alignment horizontal="center"/>
    </xf>
    <xf numFmtId="164" fontId="6" fillId="0" borderId="0" xfId="0" applyNumberFormat="1" applyFont="1" applyAlignment="1">
      <alignment horizontal="center"/>
    </xf>
    <xf numFmtId="44" fontId="6" fillId="0" borderId="0" xfId="0" applyNumberFormat="1" applyFont="1" applyAlignment="1">
      <alignment horizontal="center"/>
    </xf>
    <xf numFmtId="9" fontId="6" fillId="2" borderId="4" xfId="0" applyNumberFormat="1" applyFont="1" applyFill="1" applyBorder="1" applyAlignment="1" applyProtection="1">
      <alignment horizontal="center"/>
      <protection locked="0"/>
    </xf>
    <xf numFmtId="20" fontId="6" fillId="0" borderId="8" xfId="0" applyNumberFormat="1" applyFont="1" applyBorder="1" applyAlignment="1">
      <alignment horizontal="center"/>
    </xf>
    <xf numFmtId="164" fontId="6" fillId="0" borderId="8" xfId="1" applyNumberFormat="1" applyFont="1" applyFill="1" applyBorder="1" applyAlignment="1">
      <alignment horizontal="center"/>
    </xf>
    <xf numFmtId="44" fontId="6" fillId="0" borderId="8" xfId="0" applyNumberFormat="1" applyFont="1" applyBorder="1" applyAlignment="1">
      <alignment horizontal="center"/>
    </xf>
    <xf numFmtId="44" fontId="6" fillId="0" borderId="19" xfId="0" applyNumberFormat="1" applyFont="1" applyBorder="1" applyAlignment="1">
      <alignment horizontal="center"/>
    </xf>
    <xf numFmtId="0" fontId="6" fillId="2" borderId="0" xfId="0" applyFont="1" applyFill="1" applyAlignment="1">
      <alignment horizontal="center"/>
    </xf>
    <xf numFmtId="20" fontId="6" fillId="0" borderId="6" xfId="0" applyNumberFormat="1" applyFont="1" applyBorder="1" applyAlignment="1">
      <alignment horizontal="center"/>
    </xf>
    <xf numFmtId="164" fontId="6" fillId="0" borderId="6" xfId="0" applyNumberFormat="1" applyFont="1" applyBorder="1" applyAlignment="1">
      <alignment horizontal="center"/>
    </xf>
    <xf numFmtId="44" fontId="6" fillId="0" borderId="6" xfId="0" applyNumberFormat="1" applyFont="1" applyBorder="1" applyAlignment="1">
      <alignment horizontal="center"/>
    </xf>
    <xf numFmtId="44" fontId="6" fillId="0" borderId="20" xfId="0" applyNumberFormat="1" applyFont="1" applyBorder="1" applyAlignment="1">
      <alignment horizontal="center"/>
    </xf>
    <xf numFmtId="20" fontId="7" fillId="0" borderId="6" xfId="0" applyNumberFormat="1" applyFont="1" applyBorder="1" applyAlignment="1">
      <alignment horizontal="center"/>
    </xf>
    <xf numFmtId="164" fontId="7" fillId="0" borderId="6" xfId="0" applyNumberFormat="1" applyFont="1" applyBorder="1" applyAlignment="1">
      <alignment horizontal="center"/>
    </xf>
    <xf numFmtId="44" fontId="7" fillId="0" borderId="6" xfId="0" applyNumberFormat="1" applyFont="1" applyBorder="1" applyAlignment="1">
      <alignment horizontal="center"/>
    </xf>
    <xf numFmtId="44" fontId="7" fillId="0" borderId="20" xfId="0" applyNumberFormat="1" applyFont="1" applyBorder="1" applyAlignment="1">
      <alignment horizontal="center"/>
    </xf>
    <xf numFmtId="9" fontId="7" fillId="2" borderId="0" xfId="0" applyNumberFormat="1" applyFont="1" applyFill="1" applyAlignment="1" applyProtection="1">
      <alignment horizontal="center"/>
      <protection locked="0"/>
    </xf>
    <xf numFmtId="9" fontId="6" fillId="2" borderId="3" xfId="0" applyNumberFormat="1" applyFont="1" applyFill="1" applyBorder="1" applyAlignment="1" applyProtection="1">
      <alignment horizontal="center"/>
      <protection locked="0"/>
    </xf>
    <xf numFmtId="20" fontId="7" fillId="5" borderId="26" xfId="0" applyNumberFormat="1" applyFont="1" applyFill="1" applyBorder="1" applyAlignment="1">
      <alignment horizontal="center"/>
    </xf>
    <xf numFmtId="44" fontId="7" fillId="5" borderId="26" xfId="0" applyNumberFormat="1" applyFont="1" applyFill="1" applyBorder="1" applyAlignment="1">
      <alignment horizontal="center"/>
    </xf>
    <xf numFmtId="44" fontId="7" fillId="5" borderId="22" xfId="0" applyNumberFormat="1" applyFont="1" applyFill="1" applyBorder="1" applyAlignment="1">
      <alignment horizontal="center"/>
    </xf>
    <xf numFmtId="44" fontId="16" fillId="6" borderId="0" xfId="1" applyFont="1" applyFill="1" applyBorder="1" applyAlignment="1">
      <alignment horizontal="center"/>
    </xf>
    <xf numFmtId="164" fontId="16" fillId="6" borderId="0" xfId="1" applyNumberFormat="1" applyFont="1" applyFill="1" applyBorder="1" applyAlignment="1">
      <alignment horizontal="center"/>
    </xf>
    <xf numFmtId="44" fontId="16" fillId="6" borderId="3" xfId="1" applyFont="1" applyFill="1" applyBorder="1" applyAlignment="1">
      <alignment horizontal="center"/>
    </xf>
    <xf numFmtId="166" fontId="6" fillId="6" borderId="4" xfId="1" applyNumberFormat="1" applyFont="1" applyFill="1" applyBorder="1" applyAlignment="1" applyProtection="1">
      <alignment horizontal="center"/>
      <protection locked="0"/>
    </xf>
    <xf numFmtId="1" fontId="6" fillId="6" borderId="4" xfId="0" applyNumberFormat="1" applyFont="1" applyFill="1" applyBorder="1" applyAlignment="1">
      <alignment horizontal="center"/>
    </xf>
    <xf numFmtId="0" fontId="6" fillId="8" borderId="12" xfId="0" applyFont="1" applyFill="1" applyBorder="1" applyAlignment="1" applyProtection="1">
      <alignment horizontal="center"/>
      <protection locked="0"/>
    </xf>
    <xf numFmtId="166" fontId="6" fillId="8" borderId="13" xfId="1" applyNumberFormat="1" applyFont="1" applyFill="1" applyBorder="1" applyAlignment="1" applyProtection="1">
      <alignment horizontal="center"/>
      <protection locked="0"/>
    </xf>
    <xf numFmtId="0" fontId="7" fillId="7" borderId="12" xfId="0" applyFont="1" applyFill="1" applyBorder="1" applyAlignment="1" applyProtection="1">
      <alignment horizontal="center"/>
      <protection locked="0"/>
    </xf>
    <xf numFmtId="166" fontId="7" fillId="7" borderId="13" xfId="1" applyNumberFormat="1" applyFont="1" applyFill="1" applyBorder="1" applyAlignment="1" applyProtection="1">
      <alignment horizontal="center"/>
      <protection locked="0"/>
    </xf>
    <xf numFmtId="0" fontId="16" fillId="6" borderId="28" xfId="0" applyFont="1" applyFill="1" applyBorder="1" applyAlignment="1" applyProtection="1">
      <alignment horizontal="left"/>
      <protection locked="0"/>
    </xf>
    <xf numFmtId="166" fontId="16" fillId="6" borderId="29" xfId="1" applyNumberFormat="1" applyFont="1" applyFill="1" applyBorder="1" applyAlignment="1" applyProtection="1">
      <alignment horizontal="center"/>
      <protection locked="0"/>
    </xf>
    <xf numFmtId="0" fontId="10" fillId="2" borderId="0" xfId="0" applyFont="1" applyFill="1"/>
    <xf numFmtId="44" fontId="10" fillId="2" borderId="0" xfId="0" applyNumberFormat="1" applyFont="1" applyFill="1" applyAlignment="1">
      <alignment horizontal="left"/>
    </xf>
    <xf numFmtId="1" fontId="6" fillId="8" borderId="0" xfId="0" applyNumberFormat="1" applyFont="1" applyFill="1" applyAlignment="1">
      <alignment horizontal="center"/>
    </xf>
    <xf numFmtId="44" fontId="6" fillId="8" borderId="0" xfId="1" applyFont="1" applyFill="1" applyBorder="1" applyAlignment="1">
      <alignment horizontal="center"/>
    </xf>
    <xf numFmtId="164" fontId="6" fillId="8" borderId="0" xfId="1" applyNumberFormat="1" applyFont="1" applyFill="1" applyBorder="1" applyAlignment="1">
      <alignment horizontal="center"/>
    </xf>
    <xf numFmtId="44" fontId="6" fillId="8" borderId="3" xfId="1" applyFont="1" applyFill="1" applyBorder="1" applyAlignment="1">
      <alignment horizontal="center"/>
    </xf>
    <xf numFmtId="0" fontId="2" fillId="2" borderId="27" xfId="0" applyFont="1" applyFill="1" applyBorder="1" applyAlignment="1">
      <alignment horizontal="center"/>
    </xf>
    <xf numFmtId="16" fontId="0" fillId="0" borderId="0" xfId="0" applyNumberFormat="1" applyAlignment="1">
      <alignment horizontal="center"/>
    </xf>
    <xf numFmtId="0" fontId="11" fillId="0" borderId="0" xfId="0" applyFont="1" applyAlignment="1">
      <alignment horizontal="left"/>
    </xf>
    <xf numFmtId="0" fontId="11" fillId="0" borderId="0" xfId="0" applyFont="1"/>
    <xf numFmtId="0" fontId="0" fillId="0" borderId="0" xfId="0" applyAlignment="1">
      <alignment horizontal="center"/>
    </xf>
    <xf numFmtId="167" fontId="0" fillId="0" borderId="0" xfId="0" applyNumberFormat="1" applyAlignment="1">
      <alignment horizontal="center"/>
    </xf>
    <xf numFmtId="167" fontId="0" fillId="0" borderId="0" xfId="2" applyNumberFormat="1" applyFont="1" applyAlignment="1">
      <alignment horizontal="center"/>
    </xf>
    <xf numFmtId="9" fontId="0" fillId="0" borderId="0" xfId="2" applyFont="1" applyAlignment="1">
      <alignment horizontal="center"/>
    </xf>
    <xf numFmtId="10" fontId="11" fillId="0" borderId="6" xfId="2" applyNumberFormat="1" applyFont="1" applyBorder="1" applyAlignment="1">
      <alignment horizontal="center"/>
    </xf>
    <xf numFmtId="44" fontId="0" fillId="0" borderId="0" xfId="1" applyFont="1" applyAlignment="1">
      <alignment horizontal="center"/>
    </xf>
    <xf numFmtId="2" fontId="0" fillId="0" borderId="0" xfId="0" applyNumberFormat="1" applyAlignment="1">
      <alignment horizontal="center"/>
    </xf>
    <xf numFmtId="0" fontId="0" fillId="0" borderId="4" xfId="0" applyBorder="1"/>
    <xf numFmtId="0" fontId="0" fillId="0" borderId="4" xfId="0" applyBorder="1" applyAlignment="1">
      <alignment horizontal="center"/>
    </xf>
    <xf numFmtId="16" fontId="0" fillId="0" borderId="4" xfId="0" applyNumberFormat="1" applyBorder="1" applyAlignment="1">
      <alignment horizontal="center"/>
    </xf>
    <xf numFmtId="16" fontId="0" fillId="0" borderId="4" xfId="0" applyNumberFormat="1" applyBorder="1" applyAlignment="1">
      <alignment horizontal="center" wrapText="1"/>
    </xf>
    <xf numFmtId="0" fontId="0" fillId="0" borderId="4" xfId="0" applyBorder="1" applyAlignment="1">
      <alignment horizontal="center" wrapText="1"/>
    </xf>
    <xf numFmtId="14" fontId="0" fillId="0" borderId="0" xfId="0" applyNumberFormat="1" applyAlignment="1">
      <alignment horizontal="center"/>
    </xf>
    <xf numFmtId="8" fontId="0" fillId="0" borderId="0" xfId="0" applyNumberFormat="1" applyAlignment="1">
      <alignment horizontal="center"/>
    </xf>
    <xf numFmtId="16" fontId="0" fillId="0" borderId="0" xfId="0" applyNumberFormat="1" applyAlignment="1">
      <alignment horizontal="center" wrapText="1"/>
    </xf>
    <xf numFmtId="0" fontId="0" fillId="0" borderId="0" xfId="0" applyAlignment="1">
      <alignment horizontal="center" wrapText="1"/>
    </xf>
    <xf numFmtId="6" fontId="0" fillId="0" borderId="0" xfId="0" applyNumberFormat="1" applyAlignment="1">
      <alignment horizontal="center" wrapText="1"/>
    </xf>
    <xf numFmtId="8" fontId="0" fillId="0" borderId="0" xfId="0" applyNumberFormat="1" applyAlignment="1">
      <alignment horizontal="center" vertical="center" wrapText="1"/>
    </xf>
    <xf numFmtId="0" fontId="17" fillId="0" borderId="0" xfId="3" applyBorder="1"/>
    <xf numFmtId="44" fontId="0" fillId="0" borderId="0" xfId="0" applyNumberFormat="1" applyAlignment="1">
      <alignment horizontal="center"/>
    </xf>
    <xf numFmtId="0" fontId="17" fillId="0" borderId="0" xfId="3"/>
    <xf numFmtId="16" fontId="0" fillId="9" borderId="0" xfId="0" applyNumberFormat="1" applyFill="1" applyAlignment="1">
      <alignment horizontal="center"/>
    </xf>
    <xf numFmtId="0" fontId="0" fillId="9" borderId="0" xfId="0" applyFill="1" applyAlignment="1">
      <alignment horizontal="center"/>
    </xf>
    <xf numFmtId="9" fontId="0" fillId="9" borderId="0" xfId="0" applyNumberFormat="1" applyFill="1" applyAlignment="1">
      <alignment horizontal="center"/>
    </xf>
    <xf numFmtId="9" fontId="0" fillId="0" borderId="0" xfId="0" applyNumberFormat="1"/>
    <xf numFmtId="8" fontId="0" fillId="9" borderId="0" xfId="0" applyNumberFormat="1" applyFill="1" applyAlignment="1">
      <alignment horizontal="center"/>
    </xf>
    <xf numFmtId="6" fontId="0" fillId="0" borderId="0" xfId="0" applyNumberFormat="1" applyAlignment="1">
      <alignment horizontal="center" vertical="center" wrapText="1"/>
    </xf>
    <xf numFmtId="9" fontId="0" fillId="9" borderId="0" xfId="2" applyFont="1" applyFill="1" applyAlignment="1">
      <alignment horizontal="center"/>
    </xf>
    <xf numFmtId="0" fontId="17" fillId="0" borderId="4" xfId="3" applyBorder="1"/>
    <xf numFmtId="14" fontId="0" fillId="0" borderId="4" xfId="0" applyNumberFormat="1" applyBorder="1" applyAlignment="1">
      <alignment horizontal="center"/>
    </xf>
    <xf numFmtId="8" fontId="0" fillId="0" borderId="4" xfId="0" applyNumberFormat="1" applyBorder="1" applyAlignment="1">
      <alignment horizontal="center"/>
    </xf>
    <xf numFmtId="2" fontId="0" fillId="0" borderId="4" xfId="0" applyNumberFormat="1" applyBorder="1" applyAlignment="1">
      <alignment horizontal="center"/>
    </xf>
    <xf numFmtId="1" fontId="0" fillId="0" borderId="0" xfId="0" applyNumberFormat="1" applyAlignment="1">
      <alignment horizontal="center"/>
    </xf>
    <xf numFmtId="8" fontId="0" fillId="0" borderId="0" xfId="1" applyNumberFormat="1" applyFont="1" applyAlignment="1">
      <alignment horizontal="center"/>
    </xf>
    <xf numFmtId="6" fontId="0" fillId="0" borderId="0" xfId="1" applyNumberFormat="1" applyFont="1" applyAlignment="1">
      <alignment horizontal="center"/>
    </xf>
    <xf numFmtId="16" fontId="0" fillId="0" borderId="0" xfId="0" applyNumberFormat="1" applyAlignment="1">
      <alignment horizontal="center" vertical="center"/>
    </xf>
    <xf numFmtId="44" fontId="0" fillId="0" borderId="0" xfId="1" applyFont="1" applyBorder="1" applyAlignment="1">
      <alignment horizontal="center"/>
    </xf>
    <xf numFmtId="44" fontId="0" fillId="0" borderId="0" xfId="1" applyFont="1" applyBorder="1" applyAlignment="1">
      <alignment horizontal="center" vertical="center"/>
    </xf>
    <xf numFmtId="44" fontId="0" fillId="0" borderId="0" xfId="0" applyNumberFormat="1"/>
    <xf numFmtId="9" fontId="0" fillId="0" borderId="0" xfId="2" applyFont="1" applyBorder="1" applyAlignment="1">
      <alignment horizontal="center"/>
    </xf>
    <xf numFmtId="9" fontId="0" fillId="0" borderId="0" xfId="2" applyFont="1"/>
    <xf numFmtId="44" fontId="0" fillId="0" borderId="0" xfId="1" applyFont="1" applyBorder="1"/>
    <xf numFmtId="0" fontId="0" fillId="0" borderId="10" xfId="0" applyBorder="1"/>
    <xf numFmtId="0" fontId="0" fillId="0" borderId="30" xfId="0" applyBorder="1"/>
    <xf numFmtId="0" fontId="0" fillId="0" borderId="11" xfId="0" applyBorder="1"/>
    <xf numFmtId="0" fontId="0" fillId="0" borderId="12" xfId="0" applyBorder="1"/>
    <xf numFmtId="0" fontId="0" fillId="0" borderId="13" xfId="0" applyBorder="1"/>
    <xf numFmtId="0" fontId="0" fillId="0" borderId="6" xfId="0" applyBorder="1" applyAlignment="1">
      <alignment horizontal="center"/>
    </xf>
    <xf numFmtId="14" fontId="0" fillId="0" borderId="6" xfId="0" applyNumberFormat="1" applyBorder="1" applyAlignment="1">
      <alignment horizontal="center"/>
    </xf>
    <xf numFmtId="168" fontId="0" fillId="0" borderId="6" xfId="0" applyNumberFormat="1" applyBorder="1" applyAlignment="1">
      <alignment horizontal="center"/>
    </xf>
    <xf numFmtId="0" fontId="18" fillId="0" borderId="6" xfId="0" applyFont="1" applyBorder="1" applyAlignment="1">
      <alignment horizontal="center" vertical="center"/>
    </xf>
    <xf numFmtId="0" fontId="0" fillId="0" borderId="23" xfId="0" applyBorder="1"/>
    <xf numFmtId="9" fontId="0" fillId="0" borderId="0" xfId="0" applyNumberFormat="1" applyAlignment="1">
      <alignment horizontal="center"/>
    </xf>
    <xf numFmtId="0" fontId="0" fillId="0" borderId="14" xfId="0" applyBorder="1"/>
    <xf numFmtId="0" fontId="0" fillId="0" borderId="21" xfId="0" applyBorder="1"/>
    <xf numFmtId="0" fontId="0" fillId="0" borderId="15" xfId="0" applyBorder="1"/>
    <xf numFmtId="0" fontId="0" fillId="9" borderId="0" xfId="0" applyFill="1"/>
    <xf numFmtId="0" fontId="11" fillId="0" borderId="21" xfId="0" applyFont="1" applyBorder="1" applyAlignment="1">
      <alignment horizontal="center"/>
    </xf>
    <xf numFmtId="0" fontId="0" fillId="0" borderId="21" xfId="0" applyBorder="1" applyAlignment="1">
      <alignment horizontal="center" vertical="center"/>
    </xf>
    <xf numFmtId="0" fontId="0" fillId="0" borderId="0" xfId="0" applyAlignment="1">
      <alignment horizontal="center" vertical="center"/>
    </xf>
    <xf numFmtId="0" fontId="0" fillId="9" borderId="0" xfId="0" applyFill="1" applyAlignment="1">
      <alignment horizontal="center" vertical="center"/>
    </xf>
    <xf numFmtId="0" fontId="19" fillId="0" borderId="0" xfId="0" applyFont="1"/>
    <xf numFmtId="0" fontId="11" fillId="5" borderId="0" xfId="0" applyFont="1" applyFill="1" applyAlignment="1">
      <alignment horizontal="center"/>
    </xf>
    <xf numFmtId="0" fontId="0" fillId="5" borderId="0" xfId="0" applyFill="1" applyAlignment="1">
      <alignment horizontal="center" vertical="center"/>
    </xf>
    <xf numFmtId="0" fontId="0" fillId="5" borderId="0" xfId="0" applyFill="1" applyAlignment="1">
      <alignment horizontal="center"/>
    </xf>
    <xf numFmtId="9" fontId="0" fillId="0" borderId="0" xfId="2" applyFont="1" applyAlignment="1">
      <alignment horizontal="center" vertical="center"/>
    </xf>
    <xf numFmtId="44" fontId="0" fillId="5" borderId="0" xfId="1" applyFont="1" applyFill="1" applyAlignment="1">
      <alignment horizontal="center" vertical="center"/>
    </xf>
    <xf numFmtId="10" fontId="0" fillId="5" borderId="0" xfId="2" applyNumberFormat="1" applyFont="1" applyFill="1" applyAlignment="1">
      <alignment horizontal="center" vertical="center"/>
    </xf>
    <xf numFmtId="0" fontId="0" fillId="5" borderId="0" xfId="0" applyFill="1"/>
    <xf numFmtId="44" fontId="0" fillId="5" borderId="0" xfId="1" applyFont="1" applyFill="1" applyAlignment="1">
      <alignment horizontal="right" vertical="center"/>
    </xf>
    <xf numFmtId="0" fontId="0" fillId="5" borderId="16" xfId="0" applyFill="1" applyBorder="1" applyAlignment="1">
      <alignment horizontal="center" vertical="center"/>
    </xf>
    <xf numFmtId="10" fontId="0" fillId="5" borderId="18" xfId="2" applyNumberFormat="1" applyFont="1" applyFill="1" applyBorder="1" applyAlignment="1">
      <alignment horizontal="right" vertical="center"/>
    </xf>
    <xf numFmtId="0" fontId="11" fillId="9" borderId="0" xfId="0" applyFont="1" applyFill="1" applyAlignment="1">
      <alignment horizontal="center"/>
    </xf>
    <xf numFmtId="9" fontId="0" fillId="9" borderId="0" xfId="2" applyFont="1" applyFill="1" applyAlignment="1">
      <alignment horizontal="right" vertical="center"/>
    </xf>
    <xf numFmtId="0" fontId="11" fillId="7" borderId="0" xfId="0" applyFont="1" applyFill="1" applyAlignment="1">
      <alignment horizontal="center"/>
    </xf>
    <xf numFmtId="0" fontId="0" fillId="7" borderId="0" xfId="0" applyFill="1" applyAlignment="1">
      <alignment horizontal="center" vertical="center"/>
    </xf>
    <xf numFmtId="0" fontId="0" fillId="10" borderId="0" xfId="0" applyFill="1" applyAlignment="1">
      <alignment horizontal="center"/>
    </xf>
    <xf numFmtId="44" fontId="0" fillId="7" borderId="0" xfId="1" applyFont="1" applyFill="1" applyAlignment="1">
      <alignment horizontal="center" vertical="center"/>
    </xf>
    <xf numFmtId="44" fontId="0" fillId="7" borderId="0" xfId="1" applyFont="1" applyFill="1" applyAlignment="1">
      <alignment horizontal="right" vertical="center"/>
    </xf>
    <xf numFmtId="169" fontId="0" fillId="7" borderId="0" xfId="2" applyNumberFormat="1" applyFont="1" applyFill="1" applyAlignment="1">
      <alignment horizontal="center" vertical="center"/>
    </xf>
    <xf numFmtId="0" fontId="0" fillId="7" borderId="16" xfId="0" applyFill="1" applyBorder="1" applyAlignment="1">
      <alignment horizontal="center" vertical="center"/>
    </xf>
    <xf numFmtId="10" fontId="0" fillId="7" borderId="18" xfId="2" applyNumberFormat="1" applyFont="1" applyFill="1" applyBorder="1" applyAlignment="1">
      <alignment horizontal="right" vertical="center"/>
    </xf>
    <xf numFmtId="9" fontId="0" fillId="0" borderId="0" xfId="2" applyFont="1" applyAlignment="1">
      <alignment horizontal="right" vertical="center"/>
    </xf>
    <xf numFmtId="0" fontId="11" fillId="10" borderId="0" xfId="0" applyFont="1" applyFill="1" applyAlignment="1">
      <alignment horizontal="center"/>
    </xf>
    <xf numFmtId="0" fontId="0" fillId="10" borderId="0" xfId="0" applyFill="1" applyAlignment="1">
      <alignment horizontal="center" vertical="center"/>
    </xf>
    <xf numFmtId="0" fontId="0" fillId="3" borderId="0" xfId="0" applyFill="1" applyAlignment="1">
      <alignment horizontal="center"/>
    </xf>
    <xf numFmtId="44" fontId="0" fillId="10" borderId="0" xfId="1" applyFont="1" applyFill="1" applyAlignment="1">
      <alignment horizontal="center" vertical="center"/>
    </xf>
    <xf numFmtId="44" fontId="0" fillId="10" borderId="0" xfId="1" applyFont="1" applyFill="1" applyAlignment="1">
      <alignment horizontal="right" vertical="center"/>
    </xf>
    <xf numFmtId="169" fontId="0" fillId="10" borderId="0" xfId="2" applyNumberFormat="1" applyFont="1" applyFill="1" applyAlignment="1">
      <alignment horizontal="center" vertical="center"/>
    </xf>
    <xf numFmtId="0" fontId="0" fillId="10" borderId="0" xfId="0" applyFill="1"/>
    <xf numFmtId="0" fontId="0" fillId="10" borderId="16" xfId="0" applyFill="1" applyBorder="1" applyAlignment="1">
      <alignment horizontal="center" vertical="center"/>
    </xf>
    <xf numFmtId="10" fontId="0" fillId="10" borderId="18" xfId="2" applyNumberFormat="1" applyFont="1" applyFill="1" applyBorder="1" applyAlignment="1">
      <alignment horizontal="right" vertical="center"/>
    </xf>
    <xf numFmtId="0" fontId="11" fillId="3" borderId="0" xfId="0" applyFont="1" applyFill="1" applyAlignment="1">
      <alignment horizontal="center"/>
    </xf>
    <xf numFmtId="0" fontId="0" fillId="3" borderId="0" xfId="0" applyFill="1" applyAlignment="1">
      <alignment horizontal="center" vertical="center"/>
    </xf>
    <xf numFmtId="44" fontId="0" fillId="3" borderId="0" xfId="1" applyFont="1" applyFill="1" applyAlignment="1">
      <alignment horizontal="center" vertical="center"/>
    </xf>
    <xf numFmtId="44" fontId="0" fillId="3" borderId="0" xfId="1" applyFont="1" applyFill="1" applyAlignment="1">
      <alignment horizontal="right" vertical="center"/>
    </xf>
    <xf numFmtId="169" fontId="0" fillId="3" borderId="0" xfId="2" applyNumberFormat="1" applyFont="1" applyFill="1" applyAlignment="1">
      <alignment horizontal="center" vertical="center"/>
    </xf>
    <xf numFmtId="0" fontId="0" fillId="3" borderId="0" xfId="0" applyFill="1"/>
    <xf numFmtId="0" fontId="0" fillId="3" borderId="16" xfId="0" applyFill="1" applyBorder="1" applyAlignment="1">
      <alignment horizontal="center" vertical="center"/>
    </xf>
    <xf numFmtId="10" fontId="0" fillId="3" borderId="18" xfId="2" applyNumberFormat="1" applyFont="1" applyFill="1" applyBorder="1" applyAlignment="1">
      <alignment horizontal="right" vertical="center"/>
    </xf>
    <xf numFmtId="44" fontId="0" fillId="0" borderId="0" xfId="1" applyFont="1"/>
    <xf numFmtId="0" fontId="0" fillId="0" borderId="0" xfId="0" applyAlignment="1">
      <alignment vertical="top"/>
    </xf>
    <xf numFmtId="9" fontId="0" fillId="0" borderId="0" xfId="0" applyNumberFormat="1" applyAlignment="1">
      <alignment vertical="top"/>
    </xf>
    <xf numFmtId="0" fontId="18" fillId="0" borderId="0" xfId="0" applyFont="1" applyAlignment="1">
      <alignment horizontal="center" vertical="center"/>
    </xf>
    <xf numFmtId="0" fontId="0" fillId="0" borderId="0" xfId="0" applyAlignment="1">
      <alignment horizontal="left" vertical="top"/>
    </xf>
    <xf numFmtId="2" fontId="0" fillId="9" borderId="0" xfId="0" applyNumberFormat="1" applyFill="1" applyAlignment="1">
      <alignment horizontal="center"/>
    </xf>
    <xf numFmtId="8" fontId="0" fillId="9" borderId="0" xfId="0" applyNumberFormat="1" applyFill="1" applyAlignment="1">
      <alignment horizontal="center" vertical="center" wrapText="1"/>
    </xf>
    <xf numFmtId="167" fontId="0" fillId="9" borderId="0" xfId="2" applyNumberFormat="1" applyFont="1" applyFill="1" applyAlignment="1">
      <alignment horizontal="center"/>
    </xf>
    <xf numFmtId="9" fontId="0" fillId="0" borderId="0" xfId="2" applyFont="1" applyAlignment="1">
      <alignment horizontal="center" wrapText="1"/>
    </xf>
    <xf numFmtId="16" fontId="0" fillId="9" borderId="0" xfId="0" applyNumberFormat="1" applyFill="1" applyAlignment="1">
      <alignment horizontal="center" wrapText="1"/>
    </xf>
    <xf numFmtId="0" fontId="0" fillId="7" borderId="0" xfId="0" applyFill="1" applyAlignment="1">
      <alignment horizontal="center"/>
    </xf>
    <xf numFmtId="170" fontId="0" fillId="9" borderId="0" xfId="0" applyNumberFormat="1" applyFill="1" applyAlignment="1">
      <alignment horizontal="center"/>
    </xf>
    <xf numFmtId="6" fontId="0" fillId="9" borderId="0" xfId="0" applyNumberFormat="1" applyFill="1" applyAlignment="1">
      <alignment horizontal="center" vertical="center" wrapText="1"/>
    </xf>
    <xf numFmtId="0" fontId="21" fillId="9" borderId="0" xfId="0" applyFont="1" applyFill="1"/>
    <xf numFmtId="0" fontId="0" fillId="11" borderId="0" xfId="0" applyFill="1" applyAlignment="1">
      <alignment horizontal="center"/>
    </xf>
    <xf numFmtId="0" fontId="17" fillId="0" borderId="0" xfId="3" applyFill="1" applyBorder="1"/>
    <xf numFmtId="0" fontId="17" fillId="9" borderId="0" xfId="3" applyFill="1" applyBorder="1"/>
    <xf numFmtId="0" fontId="17" fillId="9" borderId="0" xfId="3" applyFill="1"/>
    <xf numFmtId="0" fontId="0" fillId="9" borderId="0" xfId="1" applyNumberFormat="1" applyFont="1" applyFill="1" applyAlignment="1">
      <alignment horizontal="center"/>
    </xf>
    <xf numFmtId="12" fontId="0" fillId="0" borderId="0" xfId="0" applyNumberFormat="1" applyAlignment="1">
      <alignment horizontal="center"/>
    </xf>
    <xf numFmtId="0" fontId="0" fillId="9" borderId="4" xfId="0" applyFill="1" applyBorder="1" applyAlignment="1">
      <alignment horizontal="center"/>
    </xf>
    <xf numFmtId="0" fontId="0" fillId="11" borderId="4" xfId="0" applyFill="1" applyBorder="1" applyAlignment="1">
      <alignment horizontal="center"/>
    </xf>
    <xf numFmtId="6" fontId="0" fillId="9" borderId="4" xfId="0" applyNumberFormat="1" applyFill="1" applyBorder="1" applyAlignment="1">
      <alignment horizontal="center" vertical="center" wrapText="1"/>
    </xf>
    <xf numFmtId="2" fontId="0" fillId="0" borderId="31" xfId="0" applyNumberFormat="1" applyBorder="1"/>
    <xf numFmtId="2" fontId="0" fillId="0" borderId="1" xfId="0" applyNumberFormat="1" applyBorder="1"/>
    <xf numFmtId="44" fontId="0" fillId="0" borderId="0" xfId="0" applyNumberFormat="1" applyAlignment="1">
      <alignment wrapText="1"/>
    </xf>
    <xf numFmtId="164" fontId="0" fillId="0" borderId="1" xfId="1" applyNumberFormat="1" applyFont="1" applyBorder="1" applyAlignment="1">
      <alignment horizontal="center"/>
    </xf>
    <xf numFmtId="44" fontId="0" fillId="9" borderId="0" xfId="1" applyFont="1" applyFill="1" applyBorder="1" applyAlignment="1">
      <alignment horizontal="center"/>
    </xf>
    <xf numFmtId="0" fontId="0" fillId="8" borderId="0" xfId="0" applyFill="1"/>
    <xf numFmtId="0" fontId="0" fillId="8" borderId="0" xfId="0" applyFill="1" applyAlignment="1">
      <alignment horizontal="center"/>
    </xf>
    <xf numFmtId="9" fontId="0" fillId="8" borderId="0" xfId="0" applyNumberFormat="1" applyFill="1" applyAlignment="1">
      <alignment horizontal="center"/>
    </xf>
    <xf numFmtId="8" fontId="0" fillId="8" borderId="0" xfId="0" applyNumberFormat="1" applyFill="1" applyAlignment="1">
      <alignment horizontal="center"/>
    </xf>
    <xf numFmtId="16" fontId="0" fillId="8" borderId="0" xfId="0" applyNumberFormat="1" applyFill="1" applyAlignment="1">
      <alignment horizontal="center"/>
    </xf>
    <xf numFmtId="167" fontId="0" fillId="8" borderId="0" xfId="2" applyNumberFormat="1" applyFont="1" applyFill="1" applyAlignment="1">
      <alignment horizontal="center"/>
    </xf>
    <xf numFmtId="9" fontId="0" fillId="8" borderId="0" xfId="2" applyFont="1" applyFill="1" applyAlignment="1">
      <alignment horizontal="center"/>
    </xf>
    <xf numFmtId="16" fontId="0" fillId="8" borderId="0" xfId="0" applyNumberFormat="1" applyFill="1" applyAlignment="1">
      <alignment horizontal="center" wrapText="1"/>
    </xf>
    <xf numFmtId="2" fontId="0" fillId="8" borderId="0" xfId="0" applyNumberFormat="1" applyFill="1" applyAlignment="1">
      <alignment horizontal="center"/>
    </xf>
    <xf numFmtId="2" fontId="0" fillId="8" borderId="0" xfId="2" applyNumberFormat="1" applyFont="1" applyFill="1" applyAlignment="1">
      <alignment horizontal="center"/>
    </xf>
    <xf numFmtId="10" fontId="0" fillId="8" borderId="0" xfId="2" applyNumberFormat="1" applyFont="1" applyFill="1" applyAlignment="1">
      <alignment horizontal="center"/>
    </xf>
    <xf numFmtId="8" fontId="0" fillId="8" borderId="0" xfId="0" applyNumberFormat="1" applyFill="1" applyAlignment="1">
      <alignment horizontal="center" wrapText="1"/>
    </xf>
    <xf numFmtId="8" fontId="0" fillId="8" borderId="0" xfId="0" applyNumberFormat="1" applyFill="1" applyAlignment="1">
      <alignment horizontal="left"/>
    </xf>
    <xf numFmtId="12" fontId="0" fillId="8" borderId="0" xfId="0" applyNumberFormat="1" applyFill="1" applyAlignment="1">
      <alignment horizontal="center"/>
    </xf>
    <xf numFmtId="0" fontId="0" fillId="8" borderId="4" xfId="0" applyFill="1" applyBorder="1" applyAlignment="1">
      <alignment horizontal="center"/>
    </xf>
    <xf numFmtId="10" fontId="0" fillId="8" borderId="0" xfId="0" applyNumberFormat="1" applyFill="1" applyAlignment="1">
      <alignment horizontal="center"/>
    </xf>
    <xf numFmtId="8" fontId="0" fillId="2" borderId="0" xfId="0" applyNumberFormat="1" applyFill="1" applyAlignment="1">
      <alignment horizontal="center" vertical="center" wrapText="1"/>
    </xf>
    <xf numFmtId="8" fontId="0" fillId="2" borderId="4" xfId="0" applyNumberFormat="1" applyFill="1" applyBorder="1" applyAlignment="1">
      <alignment horizontal="center" vertical="center" wrapText="1"/>
    </xf>
    <xf numFmtId="8" fontId="0" fillId="0" borderId="0" xfId="0" applyNumberFormat="1"/>
    <xf numFmtId="0" fontId="0" fillId="12" borderId="0" xfId="0" applyFill="1" applyAlignment="1">
      <alignment horizontal="center"/>
    </xf>
    <xf numFmtId="14" fontId="0" fillId="9" borderId="0" xfId="0" applyNumberFormat="1" applyFill="1" applyAlignment="1">
      <alignment horizontal="center"/>
    </xf>
    <xf numFmtId="0" fontId="0" fillId="0" borderId="0" xfId="0" applyAlignment="1">
      <alignment horizontal="left"/>
    </xf>
    <xf numFmtId="8" fontId="0" fillId="0" borderId="0" xfId="0" applyNumberFormat="1" applyAlignment="1">
      <alignment horizontal="left"/>
    </xf>
    <xf numFmtId="9" fontId="0" fillId="0" borderId="0" xfId="2" applyFont="1" applyAlignment="1">
      <alignment horizontal="left"/>
    </xf>
    <xf numFmtId="12" fontId="0" fillId="0" borderId="0" xfId="0" applyNumberFormat="1" applyAlignment="1">
      <alignment horizontal="left"/>
    </xf>
    <xf numFmtId="9" fontId="0" fillId="0" borderId="0" xfId="0" applyNumberFormat="1" applyAlignment="1">
      <alignment horizontal="left"/>
    </xf>
    <xf numFmtId="16" fontId="0" fillId="0" borderId="0" xfId="0" applyNumberFormat="1" applyAlignment="1">
      <alignment horizontal="left"/>
    </xf>
    <xf numFmtId="2" fontId="0" fillId="13" borderId="0" xfId="0" applyNumberFormat="1" applyFill="1" applyAlignment="1">
      <alignment horizontal="center"/>
    </xf>
    <xf numFmtId="0" fontId="13" fillId="0" borderId="0" xfId="0" applyFont="1" applyAlignment="1">
      <alignment horizontal="center"/>
    </xf>
    <xf numFmtId="0" fontId="11" fillId="0" borderId="0" xfId="0" applyFont="1" applyAlignment="1">
      <alignment horizontal="center"/>
    </xf>
    <xf numFmtId="44" fontId="13" fillId="7" borderId="0" xfId="1" applyFont="1" applyFill="1" applyBorder="1" applyAlignment="1" applyProtection="1">
      <alignment horizontal="center"/>
      <protection locked="0"/>
    </xf>
    <xf numFmtId="0" fontId="11" fillId="5" borderId="0" xfId="0" applyFont="1" applyFill="1" applyAlignment="1">
      <alignment horizontal="left"/>
    </xf>
    <xf numFmtId="0" fontId="11" fillId="5" borderId="0" xfId="0" applyFont="1" applyFill="1"/>
    <xf numFmtId="0" fontId="0" fillId="5" borderId="0" xfId="0" applyFill="1"/>
    <xf numFmtId="8" fontId="0" fillId="9" borderId="0" xfId="0" applyNumberFormat="1" applyFill="1"/>
    <xf numFmtId="0" fontId="0" fillId="0" borderId="0" xfId="0" applyAlignment="1">
      <alignment vertical="top" wrapText="1"/>
    </xf>
    <xf numFmtId="0" fontId="0" fillId="0" borderId="0" xfId="0"/>
    <xf numFmtId="0" fontId="0" fillId="0" borderId="23" xfId="0" applyBorder="1"/>
    <xf numFmtId="0" fontId="11" fillId="0" borderId="4" xfId="0" applyFont="1" applyBorder="1"/>
    <xf numFmtId="0" fontId="0" fillId="0" borderId="0" xfId="0" applyAlignment="1">
      <alignment horizontal="center"/>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colors>
    <mruColors>
      <color rgb="FFFCE9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500" b="1" i="0" u="none" strike="noStrike" kern="1200" cap="all" spc="100" normalizeH="0" baseline="0">
                <a:solidFill>
                  <a:schemeClr val="lt1"/>
                </a:solidFill>
                <a:latin typeface="+mn-lt"/>
                <a:ea typeface="+mn-ea"/>
                <a:cs typeface="+mn-cs"/>
              </a:defRPr>
            </a:pPr>
            <a:r>
              <a:rPr lang="en-US"/>
              <a:t>Growth of $1.50 at 200% ROI </a:t>
            </a:r>
          </a:p>
        </c:rich>
      </c:tx>
      <c:overlay val="0"/>
      <c:spPr>
        <a:noFill/>
        <a:ln>
          <a:noFill/>
        </a:ln>
        <a:effectLst/>
      </c:spPr>
      <c:txPr>
        <a:bodyPr rot="0" spcFirstLastPara="1" vertOverflow="ellipsis" vert="horz" wrap="square" anchor="ctr" anchorCtr="1"/>
        <a:lstStyle/>
        <a:p>
          <a:pPr>
            <a:defRPr sz="1500" b="1" i="0" u="none" strike="noStrike" kern="1200" cap="all" spc="100" normalizeH="0" baseline="0">
              <a:solidFill>
                <a:schemeClr val="lt1"/>
              </a:solidFill>
              <a:latin typeface="+mn-lt"/>
              <a:ea typeface="+mn-ea"/>
              <a:cs typeface="+mn-cs"/>
            </a:defRPr>
          </a:pPr>
          <a:endParaRPr lang="en-US"/>
        </a:p>
      </c:txPr>
    </c:title>
    <c:autoTitleDeleted val="0"/>
    <c:plotArea>
      <c:layout/>
      <c:scatterChart>
        <c:scatterStyle val="smoothMarker"/>
        <c:varyColors val="0"/>
        <c:ser>
          <c:idx val="0"/>
          <c:order val="0"/>
          <c:tx>
            <c:strRef>
              <c:f>'Interest Simulator'!$K$29</c:f>
              <c:strCache>
                <c:ptCount val="1"/>
                <c:pt idx="0">
                  <c:v>Amount</c:v>
                </c:pt>
              </c:strCache>
            </c:strRef>
          </c:tx>
          <c:spPr>
            <a:ln w="28575" cap="rnd">
              <a:solidFill>
                <a:schemeClr val="lt1">
                  <a:alpha val="50000"/>
                </a:schemeClr>
              </a:solidFill>
              <a:round/>
            </a:ln>
            <a:effectLst>
              <a:outerShdw dist="25400" dir="2700000" algn="tl" rotWithShape="0">
                <a:schemeClr val="accent1"/>
              </a:outerShdw>
            </a:effectLst>
          </c:spPr>
          <c:marker>
            <c:symbol val="circle"/>
            <c:size val="6"/>
            <c:spPr>
              <a:solidFill>
                <a:schemeClr val="accent1"/>
              </a:solidFill>
              <a:ln w="22225">
                <a:solidFill>
                  <a:schemeClr val="lt1"/>
                </a:solidFill>
                <a:round/>
              </a:ln>
              <a:effectLst/>
            </c:spPr>
          </c:marker>
          <c:xVal>
            <c:numRef>
              <c:f>'Interest Simulator'!$J$30:$J$35</c:f>
              <c:numCache>
                <c:formatCode>General</c:formatCode>
                <c:ptCount val="6"/>
                <c:pt idx="0">
                  <c:v>2022</c:v>
                </c:pt>
                <c:pt idx="1">
                  <c:v>2023</c:v>
                </c:pt>
                <c:pt idx="2">
                  <c:v>2024</c:v>
                </c:pt>
                <c:pt idx="3">
                  <c:v>2025</c:v>
                </c:pt>
                <c:pt idx="4">
                  <c:v>2026</c:v>
                </c:pt>
                <c:pt idx="5">
                  <c:v>2027</c:v>
                </c:pt>
              </c:numCache>
            </c:numRef>
          </c:xVal>
          <c:yVal>
            <c:numRef>
              <c:f>'Interest Simulator'!$K$30:$K$35</c:f>
              <c:numCache>
                <c:formatCode>_("$"* #,##0.00_);_("$"* \(#,##0.00\);_("$"* "-"??_);_(@_)</c:formatCode>
                <c:ptCount val="6"/>
                <c:pt idx="0">
                  <c:v>1500</c:v>
                </c:pt>
                <c:pt idx="1">
                  <c:v>4500</c:v>
                </c:pt>
                <c:pt idx="2">
                  <c:v>13500</c:v>
                </c:pt>
                <c:pt idx="3">
                  <c:v>40500</c:v>
                </c:pt>
                <c:pt idx="4">
                  <c:v>121500</c:v>
                </c:pt>
                <c:pt idx="5">
                  <c:v>364500</c:v>
                </c:pt>
              </c:numCache>
            </c:numRef>
          </c:yVal>
          <c:smooth val="1"/>
          <c:extLst>
            <c:ext xmlns:c16="http://schemas.microsoft.com/office/drawing/2014/chart" uri="{C3380CC4-5D6E-409C-BE32-E72D297353CC}">
              <c16:uniqueId val="{00000000-D75E-4779-A7A2-2B9C685E7458}"/>
            </c:ext>
          </c:extLst>
        </c:ser>
        <c:dLbls>
          <c:showLegendKey val="0"/>
          <c:showVal val="0"/>
          <c:showCatName val="0"/>
          <c:showSerName val="0"/>
          <c:showPercent val="0"/>
          <c:showBubbleSize val="0"/>
        </c:dLbls>
        <c:axId val="517761024"/>
        <c:axId val="517768240"/>
      </c:scatterChart>
      <c:valAx>
        <c:axId val="517761024"/>
        <c:scaling>
          <c:orientation val="minMax"/>
        </c:scaling>
        <c:delete val="0"/>
        <c:axPos val="b"/>
        <c:majorGridlines>
          <c:spPr>
            <a:ln w="9525" cap="flat" cmpd="sng" algn="ctr">
              <a:solidFill>
                <a:schemeClr val="lt1">
                  <a:alpha val="2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en-US"/>
          </a:p>
        </c:txPr>
        <c:crossAx val="517768240"/>
        <c:crosses val="autoZero"/>
        <c:crossBetween val="midCat"/>
        <c:majorUnit val="1"/>
      </c:valAx>
      <c:valAx>
        <c:axId val="517768240"/>
        <c:scaling>
          <c:orientation val="minMax"/>
        </c:scaling>
        <c:delete val="0"/>
        <c:axPos val="l"/>
        <c:majorGridlines>
          <c:spPr>
            <a:ln w="9525" cap="flat" cmpd="sng" algn="ctr">
              <a:solidFill>
                <a:schemeClr val="lt1">
                  <a:alpha val="25000"/>
                </a:schemeClr>
              </a:solidFill>
              <a:round/>
            </a:ln>
            <a:effectLst/>
          </c:spPr>
        </c:majorGridlines>
        <c:numFmt formatCode="_(&quot;$&quot;* #,##0.00_);_(&quot;$&quot;* \(#,##0.00\);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en-US"/>
          </a:p>
        </c:txPr>
        <c:crossAx val="517761024"/>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accent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7">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12700" cap="flat" cmpd="sng" algn="ctr">
        <a:solidFill>
          <a:schemeClr val="lt1">
            <a:alpha val="25000"/>
          </a:schemeClr>
        </a:solidFill>
        <a:round/>
      </a:ln>
    </cs:spPr>
    <cs:defRPr sz="900" b="0" kern="1200" spc="10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fillRef idx="0"/>
    <cs:effectRef idx="0"/>
    <cs:fontRef idx="minor">
      <a:schemeClr val="lt1"/>
    </cs:fontRef>
    <cs:defRPr sz="900" b="1" kern="1200"/>
  </cs:dataLabel>
  <cs:dataLabelCallout>
    <cs:lnRef idx="0">
      <cs:styleClr val="auto"/>
    </cs:lnRef>
    <cs:fillRef idx="0"/>
    <cs:effectRef idx="0"/>
    <cs:fontRef idx="minor">
      <cs:styleClr val="auto"/>
    </cs:fontRef>
    <cs:spPr>
      <a:solidFill>
        <a:schemeClr val="lt1"/>
      </a:solidFill>
      <a:ln>
        <a:solidFill>
          <a:schemeClr val="ph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pattFill prst="ltUpDiag">
        <a:fgClr>
          <a:schemeClr val="phClr"/>
        </a:fgClr>
        <a:bgClr>
          <a:schemeClr val="lt1"/>
        </a:bgClr>
      </a:pattFill>
    </cs:spPr>
  </cs:dataPoint>
  <cs:dataPoint3D>
    <cs:lnRef idx="0"/>
    <cs:fillRef idx="0">
      <cs:styleClr val="auto"/>
    </cs:fillRef>
    <cs:effectRef idx="0"/>
    <cs:fontRef idx="minor">
      <a:schemeClr val="dk1"/>
    </cs:fontRef>
    <cs:spPr>
      <a:pattFill prst="ltUpDiag">
        <a:fgClr>
          <a:schemeClr val="phClr"/>
        </a:fgClr>
        <a:bgClr>
          <a:schemeClr val="lt1"/>
        </a:bgClr>
      </a:pattFill>
    </cs:spPr>
  </cs:dataPoint3D>
  <cs:dataPointLine>
    <cs:lnRef idx="0">
      <cs:styleClr val="auto"/>
    </cs:lnRef>
    <cs:fillRef idx="0"/>
    <cs:effectRef idx="0">
      <cs:styleClr val="auto"/>
    </cs:effectRef>
    <cs:fontRef idx="minor">
      <a:schemeClr val="dk1"/>
    </cs:fontRef>
    <cs:spPr>
      <a:ln w="28575" cap="rnd">
        <a:solidFill>
          <a:schemeClr val="lt1">
            <a:alpha val="50000"/>
          </a:schemeClr>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cap="flat" cmpd="sng" algn="ctr">
        <a:gradFill>
          <a:gsLst>
            <a:gs pos="79000">
              <a:schemeClr val="phClr"/>
            </a:gs>
            <a:gs pos="0">
              <a:schemeClr val="lt1">
                <a:alpha val="60000"/>
              </a:schemeClr>
            </a:gs>
          </a:gsLst>
          <a:lin ang="5400000" scaled="0"/>
        </a:gradFill>
        <a:round/>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xdr:col>
      <xdr:colOff>323851</xdr:colOff>
      <xdr:row>10</xdr:row>
      <xdr:rowOff>38100</xdr:rowOff>
    </xdr:from>
    <xdr:to>
      <xdr:col>12</xdr:col>
      <xdr:colOff>37321</xdr:colOff>
      <xdr:row>20</xdr:row>
      <xdr:rowOff>47625</xdr:rowOff>
    </xdr:to>
    <xdr:pic>
      <xdr:nvPicPr>
        <xdr:cNvPr id="3" name="Picture 2">
          <a:extLst>
            <a:ext uri="{FF2B5EF4-FFF2-40B4-BE49-F238E27FC236}">
              <a16:creationId xmlns:a16="http://schemas.microsoft.com/office/drawing/2014/main" id="{BCF21552-D3B7-7D31-519B-B96ED78FEC72}"/>
            </a:ext>
          </a:extLst>
        </xdr:cNvPr>
        <xdr:cNvPicPr>
          <a:picLocks noChangeAspect="1"/>
        </xdr:cNvPicPr>
      </xdr:nvPicPr>
      <xdr:blipFill>
        <a:blip xmlns:r="http://schemas.openxmlformats.org/officeDocument/2006/relationships" r:embed="rId1"/>
        <a:stretch>
          <a:fillRect/>
        </a:stretch>
      </xdr:blipFill>
      <xdr:spPr>
        <a:xfrm>
          <a:off x="1543051" y="1952625"/>
          <a:ext cx="6057120" cy="1914525"/>
        </a:xfrm>
        <a:prstGeom prst="rect">
          <a:avLst/>
        </a:prstGeom>
      </xdr:spPr>
    </xdr:pic>
    <xdr:clientData/>
  </xdr:twoCellAnchor>
  <xdr:twoCellAnchor editAs="oneCell">
    <xdr:from>
      <xdr:col>14</xdr:col>
      <xdr:colOff>142874</xdr:colOff>
      <xdr:row>5</xdr:row>
      <xdr:rowOff>42149</xdr:rowOff>
    </xdr:from>
    <xdr:to>
      <xdr:col>27</xdr:col>
      <xdr:colOff>82974</xdr:colOff>
      <xdr:row>19</xdr:row>
      <xdr:rowOff>161925</xdr:rowOff>
    </xdr:to>
    <xdr:pic>
      <xdr:nvPicPr>
        <xdr:cNvPr id="5" name="Picture 4">
          <a:extLst>
            <a:ext uri="{FF2B5EF4-FFF2-40B4-BE49-F238E27FC236}">
              <a16:creationId xmlns:a16="http://schemas.microsoft.com/office/drawing/2014/main" id="{9078C42C-CBCC-8C09-0233-78152F6D141C}"/>
            </a:ext>
          </a:extLst>
        </xdr:cNvPr>
        <xdr:cNvPicPr>
          <a:picLocks noChangeAspect="1"/>
        </xdr:cNvPicPr>
      </xdr:nvPicPr>
      <xdr:blipFill>
        <a:blip xmlns:r="http://schemas.openxmlformats.org/officeDocument/2006/relationships" r:embed="rId2"/>
        <a:stretch>
          <a:fillRect/>
        </a:stretch>
      </xdr:blipFill>
      <xdr:spPr>
        <a:xfrm>
          <a:off x="8715374" y="1004174"/>
          <a:ext cx="7864900" cy="27867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129017</xdr:colOff>
      <xdr:row>36</xdr:row>
      <xdr:rowOff>81438</xdr:rowOff>
    </xdr:from>
    <xdr:to>
      <xdr:col>12</xdr:col>
      <xdr:colOff>1186763</xdr:colOff>
      <xdr:row>53</xdr:row>
      <xdr:rowOff>176954</xdr:rowOff>
    </xdr:to>
    <xdr:graphicFrame macro="">
      <xdr:nvGraphicFramePr>
        <xdr:cNvPr id="2" name="Chart 1">
          <a:extLst>
            <a:ext uri="{FF2B5EF4-FFF2-40B4-BE49-F238E27FC236}">
              <a16:creationId xmlns:a16="http://schemas.microsoft.com/office/drawing/2014/main" id="{7B07A9CE-D4FB-4E3B-BD1E-50EF98F527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youtu.be/L2nBH6PVxy8" TargetMode="External"/><Relationship Id="rId13" Type="http://schemas.openxmlformats.org/officeDocument/2006/relationships/hyperlink" Target="https://youtu.be/f74alSbE4cA" TargetMode="External"/><Relationship Id="rId18" Type="http://schemas.openxmlformats.org/officeDocument/2006/relationships/hyperlink" Target="https://youtu.be/BDzTKkrI0s4" TargetMode="External"/><Relationship Id="rId3" Type="http://schemas.openxmlformats.org/officeDocument/2006/relationships/hyperlink" Target="https://youtu.be/m7mmNDSxRF0" TargetMode="External"/><Relationship Id="rId7" Type="http://schemas.openxmlformats.org/officeDocument/2006/relationships/hyperlink" Target="https://youtu.be/gJyY7cusbLQ" TargetMode="External"/><Relationship Id="rId12" Type="http://schemas.openxmlformats.org/officeDocument/2006/relationships/hyperlink" Target="https://youtu.be/qQctJ8_Gphw" TargetMode="External"/><Relationship Id="rId17" Type="http://schemas.openxmlformats.org/officeDocument/2006/relationships/hyperlink" Target="https://youtu.be/dZhLy344x_k" TargetMode="External"/><Relationship Id="rId2" Type="http://schemas.openxmlformats.org/officeDocument/2006/relationships/hyperlink" Target="https://youtu.be/dH_T-VnJGoQ" TargetMode="External"/><Relationship Id="rId16" Type="http://schemas.openxmlformats.org/officeDocument/2006/relationships/hyperlink" Target="https://youtu.be/CydTMJETCNg" TargetMode="External"/><Relationship Id="rId1" Type="http://schemas.openxmlformats.org/officeDocument/2006/relationships/hyperlink" Target="https://youtu.be/hFSuybUGMC0" TargetMode="External"/><Relationship Id="rId6" Type="http://schemas.openxmlformats.org/officeDocument/2006/relationships/hyperlink" Target="https://youtu.be/FMUznD6bows" TargetMode="External"/><Relationship Id="rId11" Type="http://schemas.openxmlformats.org/officeDocument/2006/relationships/hyperlink" Target="https://youtu.be/TdiR6fInMh0" TargetMode="External"/><Relationship Id="rId5" Type="http://schemas.openxmlformats.org/officeDocument/2006/relationships/hyperlink" Target="https://youtu.be/R2bhCXYS3JI" TargetMode="External"/><Relationship Id="rId15" Type="http://schemas.openxmlformats.org/officeDocument/2006/relationships/hyperlink" Target="https://youtu.be/-vFwqqWzHkU" TargetMode="External"/><Relationship Id="rId10" Type="http://schemas.openxmlformats.org/officeDocument/2006/relationships/hyperlink" Target="https://youtu.be/1h8MKWfvyds" TargetMode="External"/><Relationship Id="rId19" Type="http://schemas.openxmlformats.org/officeDocument/2006/relationships/printerSettings" Target="../printerSettings/printerSettings2.bin"/><Relationship Id="rId4" Type="http://schemas.openxmlformats.org/officeDocument/2006/relationships/hyperlink" Target="https://youtu.be/V530AtNPCLE" TargetMode="External"/><Relationship Id="rId9" Type="http://schemas.openxmlformats.org/officeDocument/2006/relationships/hyperlink" Target="https://youtu.be/GdEgLpz5pU8" TargetMode="External"/><Relationship Id="rId14" Type="http://schemas.openxmlformats.org/officeDocument/2006/relationships/hyperlink" Target="https://youtu.be/xSFmOI2Npb0"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54"/>
  <sheetViews>
    <sheetView showGridLines="0" zoomScaleNormal="100" workbookViewId="0">
      <selection activeCell="H6" sqref="H6"/>
    </sheetView>
  </sheetViews>
  <sheetFormatPr defaultColWidth="8.578125" defaultRowHeight="20.399999999999999" x14ac:dyDescent="0.75"/>
  <cols>
    <col min="1" max="1" width="8.578125" style="2"/>
    <col min="2" max="2" width="19.83984375" style="2" bestFit="1" customWidth="1"/>
    <col min="3" max="3" width="4.26171875" style="2" hidden="1" customWidth="1"/>
    <col min="4" max="4" width="10" style="2" customWidth="1"/>
    <col min="5" max="5" width="15.15625" style="2" bestFit="1" customWidth="1"/>
    <col min="6" max="6" width="11.578125" style="2" hidden="1" customWidth="1"/>
    <col min="7" max="7" width="0.68359375" style="2" hidden="1" customWidth="1"/>
    <col min="8" max="8" width="14.68359375" style="2" customWidth="1"/>
    <col min="9" max="9" width="13.15625" style="2" bestFit="1" customWidth="1"/>
    <col min="10" max="10" width="1.26171875" style="2" customWidth="1"/>
    <col min="11" max="11" width="13.15625" style="2" bestFit="1" customWidth="1"/>
    <col min="12" max="16" width="14.578125" style="2" hidden="1" customWidth="1"/>
    <col min="17" max="17" width="16.26171875" style="2" hidden="1" customWidth="1"/>
    <col min="18" max="18" width="14.26171875" style="2" customWidth="1"/>
    <col min="19" max="19" width="16" style="2" customWidth="1"/>
    <col min="20" max="20" width="19.26171875" style="2" bestFit="1" customWidth="1"/>
    <col min="21" max="21" width="18" style="2" bestFit="1" customWidth="1"/>
    <col min="22" max="22" width="15" style="2" customWidth="1"/>
    <col min="23" max="23" width="15.578125" style="2" hidden="1" customWidth="1"/>
    <col min="24" max="24" width="10.68359375" style="2" hidden="1" customWidth="1"/>
    <col min="25" max="25" width="14.26171875" style="2" hidden="1" customWidth="1"/>
    <col min="26" max="26" width="17.26171875" style="2" hidden="1" customWidth="1"/>
    <col min="27" max="27" width="9.68359375" style="2" hidden="1" customWidth="1"/>
    <col min="28" max="28" width="13.26171875" style="2" hidden="1" customWidth="1"/>
    <col min="29" max="29" width="23.41796875" style="2" hidden="1" customWidth="1"/>
    <col min="30" max="30" width="14" style="2" hidden="1" customWidth="1"/>
    <col min="31" max="16384" width="8.578125" style="2"/>
  </cols>
  <sheetData>
    <row r="2" spans="1:30" x14ac:dyDescent="0.75">
      <c r="B2" s="103">
        <v>44946</v>
      </c>
      <c r="C2" s="104"/>
      <c r="D2" s="311" t="s">
        <v>1</v>
      </c>
      <c r="E2" s="312"/>
      <c r="F2" s="105"/>
      <c r="G2" s="105"/>
      <c r="H2" s="313">
        <v>100000</v>
      </c>
      <c r="I2" s="313"/>
      <c r="J2" s="105"/>
      <c r="K2" s="105"/>
      <c r="L2" s="105"/>
      <c r="M2" s="105"/>
      <c r="N2" s="105"/>
      <c r="O2" s="105"/>
      <c r="P2" s="105"/>
      <c r="Q2" s="104"/>
      <c r="R2" s="104"/>
      <c r="S2" s="104"/>
      <c r="T2" s="104"/>
      <c r="U2" s="104"/>
      <c r="V2" s="1"/>
    </row>
    <row r="3" spans="1:30" x14ac:dyDescent="0.75">
      <c r="B3" s="104"/>
      <c r="C3" s="104"/>
      <c r="D3" s="104"/>
      <c r="E3" s="105"/>
      <c r="F3" s="105"/>
      <c r="G3" s="105"/>
      <c r="H3" s="106"/>
      <c r="I3" s="104"/>
      <c r="J3" s="104"/>
      <c r="K3" s="104"/>
      <c r="L3" s="105"/>
      <c r="M3" s="105"/>
      <c r="N3" s="105"/>
      <c r="O3" s="105"/>
      <c r="P3" s="105"/>
      <c r="Q3" s="104"/>
      <c r="R3" s="104"/>
      <c r="S3" s="104"/>
      <c r="T3" s="104"/>
      <c r="U3" s="104"/>
    </row>
    <row r="4" spans="1:30" x14ac:dyDescent="0.75">
      <c r="A4" s="50"/>
      <c r="B4" s="58" t="s">
        <v>6</v>
      </c>
      <c r="C4" s="59"/>
      <c r="D4" s="60" t="s">
        <v>0</v>
      </c>
      <c r="E4" s="60" t="s">
        <v>16</v>
      </c>
      <c r="F4" s="61" t="s">
        <v>12</v>
      </c>
      <c r="G4" s="61" t="s">
        <v>14</v>
      </c>
      <c r="H4" s="60" t="s">
        <v>11</v>
      </c>
      <c r="I4" s="60" t="s">
        <v>8</v>
      </c>
      <c r="J4" s="60"/>
      <c r="K4" s="60" t="s">
        <v>2</v>
      </c>
      <c r="L4" s="60" t="s">
        <v>3</v>
      </c>
      <c r="M4" s="60" t="s">
        <v>4</v>
      </c>
      <c r="N4" s="60" t="s">
        <v>5</v>
      </c>
      <c r="O4" s="60" t="s">
        <v>7</v>
      </c>
      <c r="P4" s="60" t="s">
        <v>9</v>
      </c>
      <c r="Q4" s="60" t="s">
        <v>10</v>
      </c>
      <c r="R4" s="60" t="s">
        <v>27</v>
      </c>
      <c r="S4" s="60" t="s">
        <v>17</v>
      </c>
      <c r="T4" s="145" t="s">
        <v>3</v>
      </c>
      <c r="U4" s="145" t="s">
        <v>30</v>
      </c>
      <c r="V4" s="48"/>
      <c r="W4" s="101"/>
      <c r="X4" s="49"/>
    </row>
    <row r="5" spans="1:30" ht="20.7" thickBot="1" x14ac:dyDescent="0.8">
      <c r="B5" s="62"/>
      <c r="C5" s="63"/>
      <c r="D5" s="62"/>
      <c r="E5" s="62"/>
      <c r="F5" s="64" t="s">
        <v>13</v>
      </c>
      <c r="G5" s="64" t="s">
        <v>15</v>
      </c>
      <c r="H5" s="62"/>
      <c r="I5" s="57">
        <v>0.2</v>
      </c>
      <c r="J5" s="65"/>
      <c r="K5" s="56">
        <v>-0.15</v>
      </c>
      <c r="L5" s="62"/>
      <c r="M5" s="62"/>
      <c r="N5" s="62"/>
      <c r="O5" s="62"/>
      <c r="P5" s="62"/>
      <c r="Q5" s="62"/>
      <c r="R5" s="66"/>
      <c r="S5" s="67"/>
      <c r="T5" s="54"/>
      <c r="U5" s="54"/>
      <c r="V5" s="49"/>
      <c r="W5" s="101"/>
      <c r="AA5" s="6">
        <v>0.02</v>
      </c>
      <c r="AB5" s="7">
        <v>-0.01</v>
      </c>
      <c r="AC5" s="2" t="s">
        <v>18</v>
      </c>
      <c r="AD5" s="2">
        <v>5000</v>
      </c>
    </row>
    <row r="6" spans="1:30" ht="20.7" thickBot="1" x14ac:dyDescent="0.8">
      <c r="B6" s="107">
        <v>0.1</v>
      </c>
      <c r="C6" s="68">
        <v>1</v>
      </c>
      <c r="D6" s="86" t="s">
        <v>244</v>
      </c>
      <c r="E6" s="87">
        <v>9.92</v>
      </c>
      <c r="F6" s="88">
        <f>E6*1.03</f>
        <v>10.217600000000001</v>
      </c>
      <c r="G6" s="88">
        <f>F6*0.985</f>
        <v>10.064336000000001</v>
      </c>
      <c r="H6" s="89">
        <f>($H$2*$B$6)/E6</f>
        <v>1008.0645161290323</v>
      </c>
      <c r="I6" s="90">
        <f>E6+E6*$I$5</f>
        <v>11.904</v>
      </c>
      <c r="J6" s="91">
        <f>((I6-E6)*H6)</f>
        <v>2000</v>
      </c>
      <c r="K6" s="92">
        <f>E6+E6*$K$5</f>
        <v>8.4320000000000004</v>
      </c>
      <c r="L6" s="69">
        <f>(E6-K6)*H6</f>
        <v>1499.9999999999995</v>
      </c>
      <c r="M6" s="108">
        <v>0.41666666666666669</v>
      </c>
      <c r="N6" s="109">
        <f>J6</f>
        <v>2000</v>
      </c>
      <c r="O6" s="70">
        <f t="shared" ref="O6:O22" si="0">J6/L6</f>
        <v>1.3333333333333337</v>
      </c>
      <c r="P6" s="110">
        <f>K6</f>
        <v>8.4320000000000004</v>
      </c>
      <c r="Q6" s="110">
        <f>I6</f>
        <v>11.904</v>
      </c>
      <c r="R6" s="71" t="s">
        <v>31</v>
      </c>
      <c r="S6" s="72" t="s">
        <v>18</v>
      </c>
      <c r="T6" s="55">
        <f>H2*B6*-K5</f>
        <v>1500</v>
      </c>
      <c r="U6" s="55">
        <f>H2*B6*I5</f>
        <v>2000</v>
      </c>
      <c r="V6" s="48"/>
      <c r="X6" s="100"/>
      <c r="Z6" s="1"/>
      <c r="AA6" s="6">
        <v>0.03</v>
      </c>
      <c r="AB6" s="7">
        <v>-2.5000000000000001E-2</v>
      </c>
      <c r="AC6" s="2" t="s">
        <v>19</v>
      </c>
      <c r="AD6" s="2">
        <v>10000</v>
      </c>
    </row>
    <row r="7" spans="1:30" ht="20.7" thickBot="1" x14ac:dyDescent="0.8">
      <c r="B7" s="111"/>
      <c r="C7" s="3"/>
      <c r="D7" s="8"/>
      <c r="E7" s="9"/>
      <c r="F7" s="10"/>
      <c r="G7" s="10"/>
      <c r="H7" s="11"/>
      <c r="I7" s="12">
        <v>0.2</v>
      </c>
      <c r="J7" s="13"/>
      <c r="K7" s="42">
        <v>-0.15</v>
      </c>
      <c r="L7" s="4"/>
      <c r="M7" s="112"/>
      <c r="N7" s="113"/>
      <c r="O7" s="5"/>
      <c r="P7" s="114"/>
      <c r="Q7" s="114"/>
      <c r="R7" s="47"/>
      <c r="S7" s="41"/>
      <c r="T7" s="55"/>
      <c r="U7" s="55"/>
      <c r="V7" s="49"/>
      <c r="X7" s="100"/>
      <c r="Z7" s="1"/>
      <c r="AA7" s="6">
        <v>0.04</v>
      </c>
      <c r="AB7" s="6">
        <v>-0.05</v>
      </c>
      <c r="AC7" s="2" t="s">
        <v>20</v>
      </c>
      <c r="AD7" s="2">
        <v>20000</v>
      </c>
    </row>
    <row r="8" spans="1:30" ht="20.7" thickBot="1" x14ac:dyDescent="0.8">
      <c r="B8" s="115">
        <v>0.05</v>
      </c>
      <c r="C8" s="43">
        <v>2</v>
      </c>
      <c r="D8" s="73" t="s">
        <v>38</v>
      </c>
      <c r="E8" s="74">
        <v>5.96</v>
      </c>
      <c r="F8" s="75">
        <f>E8*1.03</f>
        <v>6.1387999999999998</v>
      </c>
      <c r="G8" s="75">
        <f>F8*0.985</f>
        <v>6.0467179999999994</v>
      </c>
      <c r="H8" s="76">
        <f>($H$2*$B$6)/E8</f>
        <v>1677.8523489932886</v>
      </c>
      <c r="I8" s="77">
        <f>E8+E8*I7</f>
        <v>7.1520000000000001</v>
      </c>
      <c r="J8" s="78">
        <f>((I8-E8)*H8)</f>
        <v>2000.0000000000002</v>
      </c>
      <c r="K8" s="79">
        <f>E8+E8*K7</f>
        <v>5.0659999999999998</v>
      </c>
      <c r="L8" s="14">
        <f>(E8-K8)*H8</f>
        <v>1500.0000000000002</v>
      </c>
      <c r="M8" s="116">
        <v>0.41666666666666669</v>
      </c>
      <c r="N8" s="117">
        <f>J8</f>
        <v>2000.0000000000002</v>
      </c>
      <c r="O8" s="15">
        <f t="shared" si="0"/>
        <v>1.3333333333333333</v>
      </c>
      <c r="P8" s="118">
        <f t="shared" ref="P8:P22" si="1">K8</f>
        <v>5.0659999999999998</v>
      </c>
      <c r="Q8" s="119">
        <f t="shared" ref="Q8:Q22" si="2">I8</f>
        <v>7.1520000000000001</v>
      </c>
      <c r="R8" s="47" t="s">
        <v>29</v>
      </c>
      <c r="S8" s="40" t="s">
        <v>20</v>
      </c>
      <c r="T8" s="55">
        <f>H2*B8*-K7</f>
        <v>750</v>
      </c>
      <c r="U8" s="55">
        <f>H2*B8*I7</f>
        <v>1000</v>
      </c>
      <c r="V8" s="48"/>
      <c r="Z8" s="1"/>
      <c r="AA8" s="6">
        <v>0.05</v>
      </c>
      <c r="AB8" s="7">
        <v>-7.4999999999999997E-2</v>
      </c>
      <c r="AC8" s="2" t="s">
        <v>21</v>
      </c>
      <c r="AD8" s="2">
        <v>25000</v>
      </c>
    </row>
    <row r="9" spans="1:30" ht="20.7" thickBot="1" x14ac:dyDescent="0.8">
      <c r="B9" s="120"/>
      <c r="C9" s="43"/>
      <c r="D9" s="8"/>
      <c r="E9" s="9"/>
      <c r="F9" s="10"/>
      <c r="G9" s="10"/>
      <c r="H9" s="11"/>
      <c r="I9" s="12">
        <v>0.2</v>
      </c>
      <c r="J9" s="13"/>
      <c r="K9" s="42">
        <v>-0.15</v>
      </c>
      <c r="L9" s="14"/>
      <c r="M9" s="116"/>
      <c r="N9" s="117"/>
      <c r="O9" s="15"/>
      <c r="P9" s="118"/>
      <c r="Q9" s="119"/>
      <c r="R9" s="47"/>
      <c r="S9" s="41"/>
      <c r="T9" s="55"/>
      <c r="U9" s="55"/>
      <c r="V9" s="49"/>
      <c r="Z9" s="1"/>
      <c r="AA9" s="6">
        <v>0.06</v>
      </c>
      <c r="AB9" s="6">
        <v>-0.05</v>
      </c>
      <c r="AC9" s="2" t="s">
        <v>22</v>
      </c>
      <c r="AD9" s="2">
        <v>50000</v>
      </c>
    </row>
    <row r="10" spans="1:30" ht="20.7" thickBot="1" x14ac:dyDescent="0.8">
      <c r="B10" s="115">
        <v>0.03</v>
      </c>
      <c r="C10" s="16">
        <v>3</v>
      </c>
      <c r="D10" s="17" t="s">
        <v>36</v>
      </c>
      <c r="E10" s="18">
        <v>5.48</v>
      </c>
      <c r="F10" s="19">
        <f>E10*1.03</f>
        <v>5.644400000000001</v>
      </c>
      <c r="G10" s="19">
        <f>F10*0.985</f>
        <v>5.5597340000000006</v>
      </c>
      <c r="H10" s="20">
        <f>($H$2*$B$10)/E10</f>
        <v>547.44525547445255</v>
      </c>
      <c r="I10" s="21">
        <f>E10+E10*I9</f>
        <v>6.5760000000000005</v>
      </c>
      <c r="J10" s="22">
        <f>((I10-E10)*H10)</f>
        <v>600</v>
      </c>
      <c r="K10" s="44">
        <f>E10+E10*K9</f>
        <v>4.6580000000000004</v>
      </c>
      <c r="L10" s="23">
        <f>(E10-K10)*H10</f>
        <v>450.00000000000006</v>
      </c>
      <c r="M10" s="121">
        <v>0.41666666666666669</v>
      </c>
      <c r="N10" s="122">
        <f>J10</f>
        <v>600</v>
      </c>
      <c r="O10" s="24">
        <f t="shared" si="0"/>
        <v>1.3333333333333333</v>
      </c>
      <c r="P10" s="123">
        <f t="shared" si="1"/>
        <v>4.6580000000000004</v>
      </c>
      <c r="Q10" s="124">
        <f t="shared" si="2"/>
        <v>6.5760000000000005</v>
      </c>
      <c r="R10" s="47" t="s">
        <v>29</v>
      </c>
      <c r="S10" s="41" t="s">
        <v>24</v>
      </c>
      <c r="T10" s="55">
        <f>H2*B10*-K9</f>
        <v>450</v>
      </c>
      <c r="U10" s="55">
        <f>H2*B10*I9</f>
        <v>600</v>
      </c>
      <c r="V10" s="49"/>
      <c r="W10" s="102"/>
      <c r="AA10" s="6">
        <v>7.0000000000000007E-2</v>
      </c>
      <c r="AB10" s="7">
        <v>-5.0000000000000001E-3</v>
      </c>
      <c r="AC10" s="2" t="s">
        <v>21</v>
      </c>
      <c r="AD10" s="2">
        <v>100000</v>
      </c>
    </row>
    <row r="11" spans="1:30" ht="20.7" thickBot="1" x14ac:dyDescent="0.8">
      <c r="B11" s="120"/>
      <c r="C11" s="43"/>
      <c r="D11" s="8"/>
      <c r="E11" s="9"/>
      <c r="F11" s="10"/>
      <c r="G11" s="10"/>
      <c r="H11" s="11"/>
      <c r="I11" s="12">
        <v>0.3</v>
      </c>
      <c r="J11" s="13"/>
      <c r="K11" s="42">
        <v>-0.15</v>
      </c>
      <c r="L11" s="14"/>
      <c r="M11" s="116"/>
      <c r="N11" s="117"/>
      <c r="O11" s="15"/>
      <c r="P11" s="118"/>
      <c r="Q11" s="119"/>
      <c r="R11" s="47"/>
      <c r="S11" s="41"/>
      <c r="T11" s="55"/>
      <c r="U11" s="55"/>
      <c r="V11" s="49"/>
      <c r="Z11" s="1"/>
      <c r="AA11" s="6">
        <v>0.08</v>
      </c>
      <c r="AB11" s="7">
        <v>-0.01</v>
      </c>
      <c r="AC11" s="2" t="s">
        <v>18</v>
      </c>
      <c r="AD11" s="2">
        <v>50000</v>
      </c>
    </row>
    <row r="12" spans="1:30" ht="20.7" thickBot="1" x14ac:dyDescent="0.8">
      <c r="B12" s="115">
        <v>0.03</v>
      </c>
      <c r="C12" s="3">
        <v>1</v>
      </c>
      <c r="D12" s="139" t="s">
        <v>34</v>
      </c>
      <c r="E12" s="140">
        <v>22</v>
      </c>
      <c r="F12" s="88">
        <f>E12*1.03</f>
        <v>22.66</v>
      </c>
      <c r="G12" s="88">
        <f>F12*0.985</f>
        <v>22.3201</v>
      </c>
      <c r="H12" s="147">
        <f>($H$2*$B$6)/E12</f>
        <v>454.54545454545456</v>
      </c>
      <c r="I12" s="148">
        <f>E12+E12*$I$5</f>
        <v>26.4</v>
      </c>
      <c r="J12" s="149">
        <f>((I12-E12)*H12)</f>
        <v>1999.9999999999993</v>
      </c>
      <c r="K12" s="150">
        <f>E12+E12*$K$5</f>
        <v>18.7</v>
      </c>
      <c r="L12" s="4">
        <f>(E12-K12)*H12</f>
        <v>1500.0000000000005</v>
      </c>
      <c r="M12" s="112">
        <v>0.41666666666666669</v>
      </c>
      <c r="N12" s="113">
        <f>J12</f>
        <v>1999.9999999999993</v>
      </c>
      <c r="O12" s="5">
        <f t="shared" ref="O12" si="3">J12/L12</f>
        <v>1.3333333333333324</v>
      </c>
      <c r="P12" s="114">
        <f>K12</f>
        <v>18.7</v>
      </c>
      <c r="Q12" s="114">
        <f>I12</f>
        <v>26.4</v>
      </c>
      <c r="R12" s="151" t="s">
        <v>31</v>
      </c>
      <c r="S12" s="40" t="s">
        <v>18</v>
      </c>
      <c r="T12" s="55">
        <f>H2*B12*-K11</f>
        <v>450</v>
      </c>
      <c r="U12" s="55">
        <f>H2*B12*I11</f>
        <v>900</v>
      </c>
      <c r="V12" s="48"/>
      <c r="X12" s="100"/>
      <c r="Z12" s="1"/>
      <c r="AA12" s="6">
        <v>0.09</v>
      </c>
      <c r="AB12" s="7">
        <v>-2.5000000000000001E-2</v>
      </c>
      <c r="AC12" s="2" t="s">
        <v>19</v>
      </c>
      <c r="AD12" s="2">
        <v>10000</v>
      </c>
    </row>
    <row r="13" spans="1:30" ht="20.7" thickBot="1" x14ac:dyDescent="0.8">
      <c r="B13" s="111"/>
      <c r="C13" s="3"/>
      <c r="D13" s="8"/>
      <c r="E13" s="9"/>
      <c r="F13" s="10"/>
      <c r="G13" s="10"/>
      <c r="H13" s="11"/>
      <c r="I13" s="12">
        <v>0.3</v>
      </c>
      <c r="J13" s="13"/>
      <c r="K13" s="42">
        <v>-0.15</v>
      </c>
      <c r="L13" s="4"/>
      <c r="M13" s="112"/>
      <c r="N13" s="113"/>
      <c r="O13" s="5"/>
      <c r="P13" s="114"/>
      <c r="Q13" s="114"/>
      <c r="R13" s="47"/>
      <c r="S13" s="41"/>
      <c r="T13" s="55"/>
      <c r="U13" s="55"/>
      <c r="V13" s="49"/>
      <c r="X13" s="100"/>
      <c r="Z13" s="1"/>
      <c r="AA13" s="6">
        <v>0.1</v>
      </c>
      <c r="AB13" s="6">
        <v>-0.05</v>
      </c>
      <c r="AC13" s="2" t="s">
        <v>20</v>
      </c>
      <c r="AD13" s="2">
        <v>20000</v>
      </c>
    </row>
    <row r="14" spans="1:30" ht="20.7" thickBot="1" x14ac:dyDescent="0.8">
      <c r="B14" s="115">
        <v>0.03</v>
      </c>
      <c r="C14" s="43">
        <v>2</v>
      </c>
      <c r="D14" s="73" t="s">
        <v>35</v>
      </c>
      <c r="E14" s="74">
        <v>9</v>
      </c>
      <c r="F14" s="75">
        <f>E14*1.03</f>
        <v>9.27</v>
      </c>
      <c r="G14" s="75">
        <f>F14*0.985</f>
        <v>9.1309500000000003</v>
      </c>
      <c r="H14" s="76">
        <f>($H$2*$B$6)/E14</f>
        <v>1111.1111111111111</v>
      </c>
      <c r="I14" s="77">
        <f>E14+E14*I13</f>
        <v>11.7</v>
      </c>
      <c r="J14" s="78">
        <f>((I14-E14)*H14)</f>
        <v>2999.9999999999991</v>
      </c>
      <c r="K14" s="79">
        <f>E14+E14*K13</f>
        <v>7.65</v>
      </c>
      <c r="L14" s="14">
        <f>(E14-K14)*H14</f>
        <v>1499.9999999999995</v>
      </c>
      <c r="M14" s="116">
        <v>0.41666666666666669</v>
      </c>
      <c r="N14" s="117">
        <f>J14</f>
        <v>2999.9999999999991</v>
      </c>
      <c r="O14" s="15">
        <f t="shared" ref="O14" si="4">J14/L14</f>
        <v>2</v>
      </c>
      <c r="P14" s="118">
        <f t="shared" ref="P14" si="5">K14</f>
        <v>7.65</v>
      </c>
      <c r="Q14" s="119">
        <f t="shared" ref="Q14" si="6">I14</f>
        <v>11.7</v>
      </c>
      <c r="R14" s="47" t="s">
        <v>29</v>
      </c>
      <c r="S14" s="40" t="s">
        <v>20</v>
      </c>
      <c r="T14" s="55">
        <f>H2*B14*-K13</f>
        <v>450</v>
      </c>
      <c r="U14" s="55">
        <f>H2*B14*I11</f>
        <v>900</v>
      </c>
      <c r="V14" s="48"/>
      <c r="Z14" s="1"/>
      <c r="AA14" s="6">
        <v>0.125</v>
      </c>
      <c r="AB14" s="7">
        <v>-7.4999999999999997E-2</v>
      </c>
      <c r="AC14" s="2" t="s">
        <v>21</v>
      </c>
      <c r="AD14" s="2">
        <v>25000</v>
      </c>
    </row>
    <row r="15" spans="1:30" ht="20.7" thickBot="1" x14ac:dyDescent="0.8">
      <c r="B15" s="120"/>
      <c r="C15" s="43"/>
      <c r="D15" s="8"/>
      <c r="E15" s="9"/>
      <c r="F15" s="10"/>
      <c r="G15" s="10"/>
      <c r="H15" s="11"/>
      <c r="I15" s="12">
        <v>0.3</v>
      </c>
      <c r="J15" s="13"/>
      <c r="K15" s="42">
        <v>-0.15</v>
      </c>
      <c r="L15" s="14"/>
      <c r="M15" s="116"/>
      <c r="N15" s="117"/>
      <c r="O15" s="15"/>
      <c r="P15" s="118"/>
      <c r="Q15" s="119"/>
      <c r="R15" s="47"/>
      <c r="S15" s="41"/>
      <c r="T15" s="55"/>
      <c r="U15" s="55"/>
      <c r="V15" s="49"/>
      <c r="Z15" s="1"/>
      <c r="AA15" s="6">
        <v>0.15</v>
      </c>
      <c r="AB15" s="6">
        <v>-0.1</v>
      </c>
      <c r="AC15" s="2" t="s">
        <v>22</v>
      </c>
      <c r="AD15" s="2">
        <v>50000</v>
      </c>
    </row>
    <row r="16" spans="1:30" x14ac:dyDescent="0.75">
      <c r="B16" s="115">
        <v>0.03</v>
      </c>
      <c r="C16" s="16">
        <v>3</v>
      </c>
      <c r="D16" s="17" t="s">
        <v>39</v>
      </c>
      <c r="E16" s="18">
        <v>14.66</v>
      </c>
      <c r="F16" s="19">
        <f>E16*1.03</f>
        <v>15.0998</v>
      </c>
      <c r="G16" s="19">
        <f>F16*0.985</f>
        <v>14.873303</v>
      </c>
      <c r="H16" s="20">
        <f>($H$2*$B$10)/E16</f>
        <v>204.63847203274216</v>
      </c>
      <c r="I16" s="21">
        <f>E16+E16*I15</f>
        <v>19.058</v>
      </c>
      <c r="J16" s="22">
        <f>((I16-E16)*H16)</f>
        <v>900</v>
      </c>
      <c r="K16" s="44">
        <f>E16+E16*K15</f>
        <v>12.461</v>
      </c>
      <c r="L16" s="23">
        <f>(E16-K16)*H16</f>
        <v>450</v>
      </c>
      <c r="M16" s="121">
        <v>0.41666666666666669</v>
      </c>
      <c r="N16" s="122">
        <f>J16</f>
        <v>900</v>
      </c>
      <c r="O16" s="24">
        <f t="shared" ref="O16" si="7">J16/L16</f>
        <v>2</v>
      </c>
      <c r="P16" s="123">
        <f t="shared" ref="P16" si="8">K16</f>
        <v>12.461</v>
      </c>
      <c r="Q16" s="124">
        <f t="shared" ref="Q16" si="9">I16</f>
        <v>19.058</v>
      </c>
      <c r="R16" s="47" t="s">
        <v>29</v>
      </c>
      <c r="S16" s="41" t="s">
        <v>24</v>
      </c>
      <c r="T16" s="55">
        <f>H2*B16*-K15</f>
        <v>450</v>
      </c>
      <c r="U16" s="55">
        <f>H2*B16*I15</f>
        <v>900</v>
      </c>
      <c r="V16" s="49"/>
      <c r="W16" s="102"/>
      <c r="AA16" s="6">
        <v>0.2</v>
      </c>
      <c r="AB16" s="7">
        <v>-0.125</v>
      </c>
      <c r="AC16" s="2" t="s">
        <v>23</v>
      </c>
      <c r="AD16" s="2">
        <v>100000</v>
      </c>
    </row>
    <row r="17" spans="2:30" x14ac:dyDescent="0.75">
      <c r="B17" s="111"/>
      <c r="C17" s="25"/>
      <c r="D17" s="17"/>
      <c r="E17" s="18"/>
      <c r="F17" s="19"/>
      <c r="G17" s="19"/>
      <c r="H17" s="20"/>
      <c r="I17" s="21"/>
      <c r="J17" s="22"/>
      <c r="K17" s="44"/>
      <c r="L17" s="23"/>
      <c r="M17" s="121"/>
      <c r="N17" s="122"/>
      <c r="O17" s="24"/>
      <c r="P17" s="123"/>
      <c r="Q17" s="124"/>
      <c r="R17" s="47"/>
      <c r="S17" s="41"/>
      <c r="T17" s="55"/>
      <c r="U17" s="55"/>
      <c r="V17" s="49"/>
      <c r="W17" s="102"/>
      <c r="AA17" s="6">
        <v>0.25</v>
      </c>
      <c r="AB17" s="6">
        <v>-0.1</v>
      </c>
      <c r="AC17" s="2" t="s">
        <v>24</v>
      </c>
      <c r="AD17" s="2">
        <v>200000</v>
      </c>
    </row>
    <row r="18" spans="2:30" ht="20.7" thickBot="1" x14ac:dyDescent="0.8">
      <c r="B18" s="115"/>
      <c r="C18" s="16"/>
      <c r="D18" s="143" t="s">
        <v>33</v>
      </c>
      <c r="E18" s="144"/>
      <c r="F18" s="137"/>
      <c r="G18" s="137"/>
      <c r="H18" s="138"/>
      <c r="I18" s="134" t="s">
        <v>2</v>
      </c>
      <c r="J18" s="135"/>
      <c r="K18" s="136" t="s">
        <v>32</v>
      </c>
      <c r="L18" s="23"/>
      <c r="M18" s="121"/>
      <c r="N18" s="122"/>
      <c r="O18" s="24"/>
      <c r="P18" s="123"/>
      <c r="Q18" s="124"/>
      <c r="R18" s="47"/>
      <c r="S18" s="41"/>
      <c r="T18" s="146" t="s">
        <v>30</v>
      </c>
      <c r="U18" s="146" t="s">
        <v>3</v>
      </c>
      <c r="V18" s="49"/>
      <c r="W18" s="102"/>
      <c r="AA18" s="6">
        <v>0.3</v>
      </c>
      <c r="AB18" s="6">
        <v>-0.15</v>
      </c>
      <c r="AC18" s="2" t="s">
        <v>25</v>
      </c>
      <c r="AD18" s="2">
        <v>250000</v>
      </c>
    </row>
    <row r="19" spans="2:30" ht="20.7" thickBot="1" x14ac:dyDescent="0.8">
      <c r="B19" s="120"/>
      <c r="C19" s="25"/>
      <c r="D19" s="8"/>
      <c r="E19" s="9"/>
      <c r="F19" s="10"/>
      <c r="G19" s="10"/>
      <c r="H19" s="11"/>
      <c r="I19" s="12">
        <v>0.15</v>
      </c>
      <c r="J19" s="13"/>
      <c r="K19" s="42">
        <v>-0.3</v>
      </c>
      <c r="L19" s="23"/>
      <c r="M19" s="121"/>
      <c r="N19" s="122"/>
      <c r="O19" s="24"/>
      <c r="P19" s="123"/>
      <c r="Q19" s="124"/>
      <c r="R19" s="47"/>
      <c r="S19" s="41"/>
      <c r="T19" s="55"/>
      <c r="U19" s="55"/>
      <c r="V19" s="49"/>
      <c r="W19" s="102"/>
      <c r="AA19" s="6">
        <v>0.4</v>
      </c>
      <c r="AB19" s="6">
        <v>-0.2</v>
      </c>
      <c r="AC19" s="1" t="s">
        <v>26</v>
      </c>
      <c r="AD19" s="2">
        <v>500000</v>
      </c>
    </row>
    <row r="20" spans="2:30" ht="20.7" thickBot="1" x14ac:dyDescent="0.8">
      <c r="B20" s="115">
        <v>0.03</v>
      </c>
      <c r="C20" s="45">
        <v>4</v>
      </c>
      <c r="D20" s="93" t="s">
        <v>40</v>
      </c>
      <c r="E20" s="94">
        <v>89</v>
      </c>
      <c r="F20" s="95">
        <f>E20*1.03</f>
        <v>91.67</v>
      </c>
      <c r="G20" s="95">
        <f>F20*0.985</f>
        <v>90.29495</v>
      </c>
      <c r="H20" s="96">
        <f>($H$2*$B$20)/E20</f>
        <v>33.707865168539328</v>
      </c>
      <c r="I20" s="97">
        <f>E20+E20*I19</f>
        <v>102.35</v>
      </c>
      <c r="J20" s="98">
        <f>((I20-E20)*H20)</f>
        <v>449.99999999999983</v>
      </c>
      <c r="K20" s="99">
        <f>E20+E20*K19</f>
        <v>62.3</v>
      </c>
      <c r="L20" s="26">
        <f>(E20-K20)*H20</f>
        <v>900.00000000000011</v>
      </c>
      <c r="M20" s="125">
        <v>0.41666666666666669</v>
      </c>
      <c r="N20" s="126">
        <f>+J20</f>
        <v>449.99999999999983</v>
      </c>
      <c r="O20" s="27">
        <f t="shared" si="0"/>
        <v>0.49999999999999972</v>
      </c>
      <c r="P20" s="127">
        <f t="shared" si="1"/>
        <v>62.3</v>
      </c>
      <c r="Q20" s="128">
        <f t="shared" si="2"/>
        <v>102.35</v>
      </c>
      <c r="R20" s="47" t="s">
        <v>28</v>
      </c>
      <c r="S20" s="40" t="s">
        <v>19</v>
      </c>
      <c r="T20" s="55">
        <f>H2*B20*-K19</f>
        <v>900</v>
      </c>
      <c r="U20" s="55">
        <f>H2*B20*I19</f>
        <v>450</v>
      </c>
      <c r="V20" s="49"/>
      <c r="W20" s="102"/>
      <c r="AA20" s="6">
        <v>0.5</v>
      </c>
      <c r="AB20" s="6">
        <v>-0.25</v>
      </c>
      <c r="AD20" s="2">
        <v>1000000</v>
      </c>
    </row>
    <row r="21" spans="2:30" ht="20.7" thickBot="1" x14ac:dyDescent="0.8">
      <c r="B21" s="129"/>
      <c r="C21" s="45"/>
      <c r="D21" s="28"/>
      <c r="E21" s="29"/>
      <c r="F21" s="30"/>
      <c r="G21" s="30"/>
      <c r="H21" s="31"/>
      <c r="I21" s="12">
        <v>0.15</v>
      </c>
      <c r="J21" s="13"/>
      <c r="K21" s="46">
        <v>-0.3</v>
      </c>
      <c r="L21" s="26"/>
      <c r="M21" s="125"/>
      <c r="N21" s="126"/>
      <c r="O21" s="27"/>
      <c r="P21" s="127"/>
      <c r="Q21" s="128"/>
      <c r="R21" s="47"/>
      <c r="S21" s="41"/>
      <c r="T21" s="55"/>
      <c r="U21" s="55"/>
      <c r="V21" s="49"/>
      <c r="W21" s="102"/>
      <c r="AA21" s="6">
        <v>1</v>
      </c>
      <c r="AB21" s="6">
        <v>-0.3</v>
      </c>
      <c r="AD21" s="2">
        <v>10000000</v>
      </c>
    </row>
    <row r="22" spans="2:30" ht="20.7" thickBot="1" x14ac:dyDescent="0.8">
      <c r="B22" s="115">
        <v>0.03</v>
      </c>
      <c r="C22" s="32">
        <v>5</v>
      </c>
      <c r="D22" s="141" t="s">
        <v>41</v>
      </c>
      <c r="E22" s="142">
        <v>20.56</v>
      </c>
      <c r="F22" s="75">
        <f>E22*1.03</f>
        <v>21.1768</v>
      </c>
      <c r="G22" s="75">
        <f>F22*0.985</f>
        <v>20.859148000000001</v>
      </c>
      <c r="H22" s="82">
        <f>($H$2*$B$22)/E22</f>
        <v>145.91439688715954</v>
      </c>
      <c r="I22" s="83">
        <f>E22+E22*I21</f>
        <v>23.643999999999998</v>
      </c>
      <c r="J22" s="84">
        <f>((I22-E22)*H22)</f>
        <v>449.99999999999994</v>
      </c>
      <c r="K22" s="85">
        <f>E22+E22*K21</f>
        <v>14.391999999999999</v>
      </c>
      <c r="L22" s="51">
        <f>(E22-K22)*H22</f>
        <v>899.99999999999989</v>
      </c>
      <c r="M22" s="131">
        <v>0.41666666666666669</v>
      </c>
      <c r="N22" s="52">
        <f>+J22</f>
        <v>449.99999999999994</v>
      </c>
      <c r="O22" s="53">
        <f t="shared" si="0"/>
        <v>0.5</v>
      </c>
      <c r="P22" s="132">
        <f t="shared" si="1"/>
        <v>14.391999999999999</v>
      </c>
      <c r="Q22" s="133">
        <f t="shared" si="2"/>
        <v>23.643999999999998</v>
      </c>
      <c r="R22" s="47" t="s">
        <v>29</v>
      </c>
      <c r="S22" s="41" t="s">
        <v>19</v>
      </c>
      <c r="T22" s="55">
        <f>H2*B22*-K21</f>
        <v>900</v>
      </c>
      <c r="U22" s="55">
        <f>H2*B22*I21</f>
        <v>450</v>
      </c>
      <c r="V22" s="49"/>
      <c r="AA22" s="6">
        <v>2</v>
      </c>
      <c r="AB22" s="6">
        <v>-0.4</v>
      </c>
      <c r="AC22" s="1"/>
    </row>
    <row r="23" spans="2:30" ht="20.7" thickBot="1" x14ac:dyDescent="0.8">
      <c r="B23" s="120"/>
      <c r="C23" s="25"/>
      <c r="D23" s="8"/>
      <c r="E23" s="9"/>
      <c r="F23" s="10"/>
      <c r="G23" s="10"/>
      <c r="H23" s="11"/>
      <c r="I23" s="12">
        <v>0.15</v>
      </c>
      <c r="J23" s="13"/>
      <c r="K23" s="42">
        <v>-0.3</v>
      </c>
      <c r="L23" s="23"/>
      <c r="M23" s="121"/>
      <c r="N23" s="122"/>
      <c r="O23" s="24"/>
      <c r="P23" s="123"/>
      <c r="Q23" s="124"/>
      <c r="R23" s="47"/>
      <c r="S23" s="41"/>
      <c r="T23" s="55"/>
      <c r="U23" s="55"/>
      <c r="V23" s="49"/>
      <c r="W23" s="102"/>
      <c r="AA23" s="6">
        <v>3</v>
      </c>
      <c r="AB23" s="6">
        <v>-0.5</v>
      </c>
    </row>
    <row r="24" spans="2:30" ht="20.7" thickBot="1" x14ac:dyDescent="0.8">
      <c r="B24" s="115">
        <v>0.03</v>
      </c>
      <c r="C24" s="45">
        <v>4</v>
      </c>
      <c r="D24" s="93" t="s">
        <v>42</v>
      </c>
      <c r="E24" s="94">
        <v>2.2599999999999998</v>
      </c>
      <c r="F24" s="95">
        <f>E24*1.03</f>
        <v>2.3277999999999999</v>
      </c>
      <c r="G24" s="95">
        <f>F24*0.985</f>
        <v>2.2928829999999998</v>
      </c>
      <c r="H24" s="96">
        <f>($H$2*$B$20)/E24</f>
        <v>1327.4336283185842</v>
      </c>
      <c r="I24" s="97">
        <f>E24+E24*I23</f>
        <v>2.5989999999999998</v>
      </c>
      <c r="J24" s="98">
        <f>((I24-E24)*H24)</f>
        <v>450</v>
      </c>
      <c r="K24" s="99">
        <f>E24+E24*K23</f>
        <v>1.5819999999999999</v>
      </c>
      <c r="L24" s="26">
        <f>(E24-K24)*H24</f>
        <v>900</v>
      </c>
      <c r="M24" s="125">
        <v>0.41666666666666669</v>
      </c>
      <c r="N24" s="126">
        <f>+J24</f>
        <v>450</v>
      </c>
      <c r="O24" s="27">
        <f t="shared" ref="O24" si="10">J24/L24</f>
        <v>0.5</v>
      </c>
      <c r="P24" s="127">
        <f t="shared" ref="P24" si="11">K24</f>
        <v>1.5819999999999999</v>
      </c>
      <c r="Q24" s="128">
        <f t="shared" ref="Q24" si="12">I24</f>
        <v>2.5989999999999998</v>
      </c>
      <c r="R24" s="47" t="s">
        <v>28</v>
      </c>
      <c r="S24" s="40" t="s">
        <v>19</v>
      </c>
      <c r="T24" s="55">
        <f>H2*B24*-K23</f>
        <v>900</v>
      </c>
      <c r="U24" s="55">
        <f>H2*B24*I23</f>
        <v>450</v>
      </c>
      <c r="V24" s="49"/>
      <c r="W24" s="102"/>
      <c r="AA24" s="6"/>
      <c r="AB24" s="6"/>
    </row>
    <row r="25" spans="2:30" ht="20.7" thickBot="1" x14ac:dyDescent="0.8">
      <c r="B25" s="129"/>
      <c r="C25" s="45"/>
      <c r="D25" s="28"/>
      <c r="E25" s="29"/>
      <c r="F25" s="30"/>
      <c r="G25" s="30"/>
      <c r="H25" s="31"/>
      <c r="I25" s="12">
        <v>0.15</v>
      </c>
      <c r="J25" s="13"/>
      <c r="K25" s="46">
        <v>-0.3</v>
      </c>
      <c r="L25" s="26"/>
      <c r="M25" s="125"/>
      <c r="N25" s="126"/>
      <c r="O25" s="27"/>
      <c r="P25" s="127"/>
      <c r="Q25" s="128"/>
      <c r="R25" s="47"/>
      <c r="S25" s="41"/>
      <c r="T25" s="55"/>
      <c r="U25" s="55"/>
      <c r="V25" s="49"/>
      <c r="W25" s="102"/>
      <c r="AA25" s="6"/>
      <c r="AB25" s="6"/>
    </row>
    <row r="26" spans="2:30" ht="20.7" thickBot="1" x14ac:dyDescent="0.8">
      <c r="B26" s="130">
        <v>0.03</v>
      </c>
      <c r="C26" s="32">
        <v>5</v>
      </c>
      <c r="D26" s="80" t="s">
        <v>43</v>
      </c>
      <c r="E26" s="81">
        <v>3.35</v>
      </c>
      <c r="F26" s="75">
        <f>E26*1.03</f>
        <v>3.4505000000000003</v>
      </c>
      <c r="G26" s="75">
        <f>F26*0.985</f>
        <v>3.3987425000000004</v>
      </c>
      <c r="H26" s="82">
        <f>($H$2*$B$22)/E26</f>
        <v>895.52238805970148</v>
      </c>
      <c r="I26" s="83">
        <f>E26+E26*I25</f>
        <v>3.8525</v>
      </c>
      <c r="J26" s="84">
        <f>((I26-E26)*H26)</f>
        <v>449.99999999999994</v>
      </c>
      <c r="K26" s="85">
        <f>E26+E26*K25</f>
        <v>2.3450000000000002</v>
      </c>
      <c r="L26" s="51">
        <f>(E26-K26)*H26</f>
        <v>899.99999999999989</v>
      </c>
      <c r="M26" s="131">
        <v>0.41666666666666669</v>
      </c>
      <c r="N26" s="52">
        <f>+J26</f>
        <v>449.99999999999994</v>
      </c>
      <c r="O26" s="53">
        <f t="shared" ref="O26" si="13">J26/L26</f>
        <v>0.5</v>
      </c>
      <c r="P26" s="132">
        <f t="shared" ref="P26" si="14">K26</f>
        <v>2.3450000000000002</v>
      </c>
      <c r="Q26" s="133">
        <f t="shared" ref="Q26" si="15">I26</f>
        <v>3.8525</v>
      </c>
      <c r="R26" s="47" t="s">
        <v>29</v>
      </c>
      <c r="S26" s="41" t="s">
        <v>19</v>
      </c>
      <c r="T26" s="55">
        <f>H2*B26*-K25</f>
        <v>900</v>
      </c>
      <c r="U26" s="55">
        <f>H2*B26*I25</f>
        <v>450</v>
      </c>
      <c r="V26" s="49"/>
      <c r="AA26" s="6"/>
      <c r="AB26" s="6"/>
      <c r="AC26" s="1"/>
    </row>
    <row r="27" spans="2:30" x14ac:dyDescent="0.75">
      <c r="H27" s="33"/>
      <c r="L27" s="33">
        <v>1.9300000000000001E-2</v>
      </c>
      <c r="O27" s="2">
        <v>615</v>
      </c>
      <c r="P27" s="33">
        <v>1.37E-2</v>
      </c>
      <c r="AA27" s="6"/>
    </row>
    <row r="28" spans="2:30" x14ac:dyDescent="0.75">
      <c r="AA28" s="6"/>
    </row>
    <row r="29" spans="2:30" x14ac:dyDescent="0.75">
      <c r="AA29" s="6"/>
    </row>
    <row r="38" spans="8:28" x14ac:dyDescent="0.75">
      <c r="H38" s="39"/>
    </row>
    <row r="40" spans="8:28" ht="20.7" thickBot="1" x14ac:dyDescent="0.8"/>
    <row r="41" spans="8:28" x14ac:dyDescent="0.75">
      <c r="AB41" s="34"/>
    </row>
    <row r="42" spans="8:28" x14ac:dyDescent="0.75">
      <c r="J42" s="36"/>
    </row>
    <row r="44" spans="8:28" ht="20.7" thickBot="1" x14ac:dyDescent="0.8"/>
    <row r="45" spans="8:28" ht="20.7" thickBot="1" x14ac:dyDescent="0.8">
      <c r="AA45" s="35"/>
    </row>
    <row r="51" spans="28:29" x14ac:dyDescent="0.75">
      <c r="AC51" s="38"/>
    </row>
    <row r="54" spans="28:29" x14ac:dyDescent="0.75">
      <c r="AB54" s="37"/>
    </row>
  </sheetData>
  <protectedRanges>
    <protectedRange algorithmName="SHA-512" hashValue="YZPK4/dbr+EMFJjtnQjBdSDyWpbpmHSB66CRJrPeXIqOTP5gKJBtLKQQoJKFP/TrwujEsJQqi0YU+uTK+6xcBw==" saltValue="mBISAsHpU2RfG8g/T4vsAw==" spinCount="100000" sqref="H6:K6 H8:K8 H7 H9 H20:K20 H19 H22:K22 H21 H10:K10 H14:K14 H13 H16:K18 H15 H12:K12 H11 H24:K24 H23 H26:K26 H25" name="Range1"/>
  </protectedRanges>
  <mergeCells count="2">
    <mergeCell ref="D2:E2"/>
    <mergeCell ref="H2:I2"/>
  </mergeCells>
  <dataValidations count="8">
    <dataValidation type="list" allowBlank="1" showInputMessage="1" showErrorMessage="1" sqref="R22 R20 R24 R8 R6 R26 R14 R16:R18 R10 R12" xr:uid="{00000000-0002-0000-0000-000002000000}">
      <formula1>$Z$6:$Z$9</formula1>
    </dataValidation>
    <dataValidation type="list" allowBlank="1" showInputMessage="1" showErrorMessage="1" sqref="V24 S16:S18 S12 S10 V10 S14 V16:V18 V14 V12 V6 S6 V26 V8 V22 V20 S8" xr:uid="{F9F96B50-7BCD-40B0-BEC3-EA5CCA2E3D56}">
      <formula1>$AC$6:$AC$24</formula1>
    </dataValidation>
    <dataValidation type="list" allowBlank="1" showInputMessage="1" showErrorMessage="1" sqref="B25 B13 B7 B21" xr:uid="{00000000-0002-0000-0000-000000000000}">
      <formula1>$AA$10:$AA$22</formula1>
    </dataValidation>
    <dataValidation type="list" allowBlank="1" showInputMessage="1" showErrorMessage="1" sqref="B26 B22 B12 B10 B8 B14 B16:B18 B6 B24 B20" xr:uid="{A965AB1C-35E7-43B2-8527-D705D7C39E0F}">
      <formula1>$AA$6:$AA$27</formula1>
    </dataValidation>
    <dataValidation type="list" allowBlank="1" showInputMessage="1" showErrorMessage="1" sqref="S24 S22 S26 S20" xr:uid="{C870ED23-0BE7-45BC-97A9-56C600DC1CCE}">
      <formula1>$AC$6:$AC$26</formula1>
    </dataValidation>
    <dataValidation type="list" allowBlank="1" showInputMessage="1" showErrorMessage="1" sqref="I19 I21 I23 I25 I15 I13 I11 I9 I7 I4:I5" xr:uid="{9A90C3CE-2CB6-4451-A5B6-B2992813E4B9}">
      <formula1>$AA$5:$AA$23</formula1>
    </dataValidation>
    <dataValidation type="list" allowBlank="1" showInputMessage="1" showErrorMessage="1" sqref="K5 K7 K9 K11 K13 K15 K19 K21 K23 K25" xr:uid="{4178163A-811E-4990-B8CD-B5E1455BA540}">
      <formula1>$AB$5:$AB$23</formula1>
    </dataValidation>
    <dataValidation type="list" allowBlank="1" showInputMessage="1" showErrorMessage="1" sqref="H2:I2" xr:uid="{00000000-0002-0000-0000-000003000000}">
      <formula1>$AD$5:$AD$27</formula1>
    </dataValidation>
  </dataValidations>
  <pageMargins left="0.7" right="0.7" top="0.75" bottom="0.75" header="0.3" footer="0.3"/>
  <pageSetup orientation="portrait" horizontalDpi="1200" verticalDpi="1200" r:id="rId1"/>
  <ignoredErrors>
    <ignoredError sqref="F6:G6" unlocked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648F1-7F5B-48BC-931D-1D7A0E86BEBD}">
  <dimension ref="B1:AV115"/>
  <sheetViews>
    <sheetView showGridLines="0" tabSelected="1" zoomScale="85" zoomScaleNormal="85" workbookViewId="0">
      <selection activeCell="W17" sqref="W17"/>
    </sheetView>
  </sheetViews>
  <sheetFormatPr defaultRowHeight="14.4" x14ac:dyDescent="0.55000000000000004"/>
  <cols>
    <col min="2" max="2" width="21.15625" hidden="1" customWidth="1"/>
    <col min="3" max="3" width="3.15625" bestFit="1" customWidth="1"/>
    <col min="4" max="4" width="30.83984375" hidden="1" customWidth="1"/>
    <col min="5" max="5" width="15.15625" customWidth="1"/>
    <col min="6" max="6" width="12" bestFit="1" customWidth="1"/>
    <col min="7" max="7" width="7.83984375" bestFit="1" customWidth="1"/>
    <col min="8" max="8" width="13.15625" customWidth="1"/>
    <col min="9" max="9" width="7.83984375" customWidth="1"/>
    <col min="10" max="10" width="8" customWidth="1"/>
    <col min="11" max="11" width="10.41796875" customWidth="1"/>
    <col min="12" max="12" width="7.26171875" customWidth="1"/>
    <col min="13" max="13" width="9" bestFit="1" customWidth="1"/>
    <col min="14" max="14" width="11.26171875" bestFit="1" customWidth="1"/>
    <col min="15" max="15" width="5.26171875" customWidth="1"/>
    <col min="16" max="16" width="7.83984375" bestFit="1" customWidth="1"/>
    <col min="17" max="17" width="7.26171875" customWidth="1"/>
    <col min="18" max="18" width="12.26171875" customWidth="1"/>
    <col min="19" max="19" width="11.68359375" bestFit="1" customWidth="1"/>
    <col min="20" max="21" width="11" customWidth="1"/>
    <col min="22" max="23" width="12.26171875" customWidth="1"/>
    <col min="24" max="24" width="35.68359375" style="304" customWidth="1"/>
    <col min="25" max="25" width="12.26171875" customWidth="1"/>
    <col min="26" max="27" width="11.83984375" customWidth="1"/>
    <col min="28" max="28" width="18" customWidth="1"/>
    <col min="29" max="29" width="11.83984375" customWidth="1"/>
    <col min="30" max="30" width="16.83984375" bestFit="1" customWidth="1"/>
    <col min="31" max="31" width="16.83984375" customWidth="1"/>
    <col min="32" max="32" width="7.83984375" customWidth="1"/>
    <col min="33" max="33" width="16.83984375" customWidth="1"/>
    <col min="34" max="35" width="20" customWidth="1"/>
    <col min="36" max="38" width="11.83984375" customWidth="1"/>
    <col min="39" max="39" width="16.578125" customWidth="1"/>
    <col min="40" max="40" width="9.15625" customWidth="1"/>
    <col min="41" max="41" width="10.83984375" bestFit="1" customWidth="1"/>
    <col min="42" max="42" width="10.83984375" customWidth="1"/>
  </cols>
  <sheetData>
    <row r="1" spans="2:46" x14ac:dyDescent="0.55000000000000004">
      <c r="D1" s="152"/>
    </row>
    <row r="2" spans="2:46" ht="14.7" thickBot="1" x14ac:dyDescent="0.6">
      <c r="B2" s="153"/>
      <c r="C2" s="154"/>
      <c r="D2" s="154"/>
      <c r="E2" s="314" t="s">
        <v>223</v>
      </c>
      <c r="F2" s="315"/>
      <c r="G2" s="315"/>
      <c r="H2" s="315"/>
      <c r="I2" s="315"/>
      <c r="J2" s="315"/>
      <c r="K2" s="316"/>
      <c r="L2" s="316"/>
      <c r="M2" s="316"/>
      <c r="N2" s="223"/>
      <c r="O2" s="223"/>
      <c r="P2" s="223"/>
      <c r="Q2" s="223"/>
      <c r="R2" s="223"/>
      <c r="S2" s="223"/>
      <c r="T2" s="223"/>
      <c r="U2" s="223"/>
    </row>
    <row r="3" spans="2:46" ht="14.7" thickBot="1" x14ac:dyDescent="0.6">
      <c r="D3" s="155"/>
      <c r="E3" s="156">
        <f>1-E4</f>
        <v>0.35555555555555551</v>
      </c>
      <c r="F3" t="s">
        <v>149</v>
      </c>
      <c r="R3" t="s">
        <v>44</v>
      </c>
      <c r="T3" t="s">
        <v>2</v>
      </c>
      <c r="U3" s="279">
        <v>0.85</v>
      </c>
      <c r="V3" t="s">
        <v>217</v>
      </c>
    </row>
    <row r="4" spans="2:46" ht="14.7" thickBot="1" x14ac:dyDescent="0.6">
      <c r="B4" s="152"/>
      <c r="D4" s="152" t="s">
        <v>45</v>
      </c>
      <c r="E4" s="157">
        <f>J60/(J60+O60)</f>
        <v>0.64444444444444449</v>
      </c>
      <c r="F4" t="s">
        <v>150</v>
      </c>
      <c r="J4" s="154" t="s">
        <v>46</v>
      </c>
      <c r="K4" s="159">
        <f>R60/R4</f>
        <v>0.44774545461934395</v>
      </c>
      <c r="L4" s="157"/>
      <c r="M4" t="s">
        <v>47</v>
      </c>
      <c r="N4" s="255">
        <f>AVERAGE(R9:R19,R22:R24,R27:R29,R31,R33:R39,R42:R44,R46,R49:R52,R54,R56:R57)</f>
        <v>2112.8454521925328</v>
      </c>
      <c r="O4" s="317"/>
      <c r="P4" s="317"/>
      <c r="R4" s="281">
        <v>100000</v>
      </c>
      <c r="S4" s="160"/>
      <c r="T4" t="s">
        <v>151</v>
      </c>
      <c r="U4" s="279">
        <v>1.2</v>
      </c>
      <c r="V4" t="s">
        <v>217</v>
      </c>
    </row>
    <row r="5" spans="2:46" ht="14.7" thickBot="1" x14ac:dyDescent="0.6">
      <c r="B5" s="155"/>
      <c r="D5" s="155" t="s">
        <v>48</v>
      </c>
      <c r="E5" s="260">
        <f>AVERAGE(Q8:Q59,L8:L59)</f>
        <v>43.28846153846154</v>
      </c>
      <c r="F5" t="s">
        <v>152</v>
      </c>
      <c r="H5" t="s">
        <v>49</v>
      </c>
      <c r="K5" s="161">
        <f>-N4/N5</f>
        <v>1.0804667988906447</v>
      </c>
      <c r="L5" s="161"/>
      <c r="M5" t="s">
        <v>50</v>
      </c>
      <c r="N5" s="255">
        <f>AVERAGE(R8,R20:R21,R25:R26,R30,R32,R40:R41,R45,R47:R48,R53,R55,R58:R59)</f>
        <v>-1955.4931760622997</v>
      </c>
      <c r="O5" s="317"/>
      <c r="P5" s="317"/>
      <c r="T5" t="s">
        <v>153</v>
      </c>
      <c r="U5" s="278">
        <v>0.1</v>
      </c>
      <c r="V5" t="s">
        <v>217</v>
      </c>
      <c r="Y5" s="283"/>
      <c r="Z5" s="283" t="s">
        <v>225</v>
      </c>
      <c r="AA5" s="283"/>
      <c r="AB5" s="283"/>
      <c r="AC5" s="283"/>
      <c r="AD5" s="283"/>
      <c r="AE5" s="283"/>
      <c r="AF5" s="283"/>
      <c r="AG5" s="283"/>
      <c r="AH5" s="283"/>
      <c r="AI5" s="283"/>
      <c r="AJ5" s="283"/>
      <c r="AO5">
        <v>10.8</v>
      </c>
      <c r="AP5">
        <v>1.1499999999999999</v>
      </c>
      <c r="AQ5">
        <f>AP5*AO5</f>
        <v>12.42</v>
      </c>
    </row>
    <row r="6" spans="2:46" x14ac:dyDescent="0.55000000000000004">
      <c r="E6" s="155"/>
      <c r="F6" s="155"/>
      <c r="R6" s="155"/>
      <c r="S6" s="155"/>
      <c r="T6" s="155"/>
      <c r="U6" s="155"/>
      <c r="V6" s="155"/>
      <c r="W6" s="155"/>
      <c r="Y6" s="284"/>
      <c r="Z6" s="284"/>
      <c r="AA6" s="284"/>
      <c r="AB6" s="284"/>
      <c r="AC6" s="284"/>
      <c r="AD6" s="284"/>
      <c r="AE6" s="284"/>
      <c r="AF6" s="284"/>
      <c r="AG6" s="284"/>
      <c r="AH6" s="284"/>
      <c r="AI6" s="284"/>
      <c r="AJ6" s="284"/>
      <c r="AK6" s="155"/>
      <c r="AL6" s="155"/>
      <c r="AM6" s="155"/>
      <c r="AN6" s="155"/>
      <c r="AO6" s="155"/>
      <c r="AP6" s="155"/>
      <c r="AQ6" s="152"/>
      <c r="AR6" s="155"/>
      <c r="AS6" s="155"/>
      <c r="AT6" s="155"/>
    </row>
    <row r="7" spans="2:46" ht="29.5" customHeight="1" x14ac:dyDescent="0.55000000000000004">
      <c r="D7" s="162" t="s">
        <v>154</v>
      </c>
      <c r="E7" s="163" t="s">
        <v>51</v>
      </c>
      <c r="F7" s="163" t="s">
        <v>52</v>
      </c>
      <c r="G7" s="163" t="s">
        <v>53</v>
      </c>
      <c r="H7" s="164" t="s">
        <v>8</v>
      </c>
      <c r="I7" s="165" t="s">
        <v>155</v>
      </c>
      <c r="J7" s="165" t="s">
        <v>54</v>
      </c>
      <c r="K7" s="165" t="s">
        <v>55</v>
      </c>
      <c r="L7" s="165" t="s">
        <v>56</v>
      </c>
      <c r="M7" s="164" t="s">
        <v>2</v>
      </c>
      <c r="N7" s="165" t="s">
        <v>156</v>
      </c>
      <c r="O7" s="165" t="s">
        <v>57</v>
      </c>
      <c r="P7" s="165" t="s">
        <v>222</v>
      </c>
      <c r="Q7" s="165" t="s">
        <v>58</v>
      </c>
      <c r="R7" s="166" t="s">
        <v>218</v>
      </c>
      <c r="S7" s="166" t="s">
        <v>59</v>
      </c>
      <c r="T7" s="170"/>
      <c r="U7" s="155"/>
      <c r="V7" s="155"/>
      <c r="W7" s="155"/>
      <c r="Y7" s="284" t="s">
        <v>157</v>
      </c>
      <c r="Z7" s="284"/>
      <c r="AA7" s="285"/>
      <c r="AB7" s="285"/>
      <c r="AC7" s="285" t="s">
        <v>158</v>
      </c>
      <c r="AD7" s="285" t="s">
        <v>159</v>
      </c>
      <c r="AE7" s="285" t="s">
        <v>160</v>
      </c>
      <c r="AF7" s="285"/>
      <c r="AG7" s="285" t="s">
        <v>161</v>
      </c>
      <c r="AH7" s="285" t="s">
        <v>162</v>
      </c>
      <c r="AI7" s="285"/>
      <c r="AJ7" s="285">
        <v>0.15</v>
      </c>
      <c r="AK7" s="207"/>
      <c r="AL7" s="207"/>
      <c r="AM7" s="207">
        <v>0.2</v>
      </c>
      <c r="AN7" s="155"/>
      <c r="AO7" s="155"/>
      <c r="AP7" s="155"/>
      <c r="AQ7" s="152"/>
      <c r="AR7" s="155"/>
      <c r="AS7" s="155"/>
      <c r="AT7" s="155"/>
    </row>
    <row r="8" spans="2:46" x14ac:dyDescent="0.55000000000000004">
      <c r="B8" s="211"/>
      <c r="C8">
        <v>52</v>
      </c>
      <c r="E8" s="167">
        <v>45289</v>
      </c>
      <c r="F8" s="302" t="s">
        <v>265</v>
      </c>
      <c r="G8" s="168">
        <v>1.32</v>
      </c>
      <c r="H8" s="168">
        <f>G8*U4</f>
        <v>1.5840000000000001</v>
      </c>
      <c r="I8" s="168"/>
      <c r="J8" s="169"/>
      <c r="K8" s="169"/>
      <c r="L8" s="161"/>
      <c r="M8" s="168">
        <f>G8*U3</f>
        <v>1.1220000000000001</v>
      </c>
      <c r="N8" s="168">
        <v>1.28</v>
      </c>
      <c r="O8" s="169" t="s">
        <v>241</v>
      </c>
      <c r="P8" s="169">
        <v>45289</v>
      </c>
      <c r="Q8" s="161">
        <f>E8-P8</f>
        <v>0</v>
      </c>
      <c r="R8" s="261">
        <f>-((G8-N8)/G8)*U5*S9</f>
        <v>-464.64378820104002</v>
      </c>
      <c r="S8" s="267">
        <f>S9+R9+R8+R10+R14+R20+R21+R25+R24+R26+R30+R32</f>
        <v>144774.54546193447</v>
      </c>
      <c r="T8" s="171"/>
      <c r="U8" s="171">
        <f>R4+R60</f>
        <v>144774.54546193441</v>
      </c>
      <c r="V8" s="168">
        <f>U8-S8</f>
        <v>0</v>
      </c>
      <c r="W8" s="168"/>
      <c r="X8" s="305"/>
      <c r="Y8" s="286"/>
      <c r="Z8" s="287"/>
      <c r="AA8" s="284"/>
      <c r="AB8" s="284"/>
      <c r="AC8" s="284"/>
      <c r="AD8" s="284"/>
      <c r="AE8" s="284">
        <v>10.41</v>
      </c>
      <c r="AF8" s="288"/>
      <c r="AG8" s="284" t="s">
        <v>163</v>
      </c>
      <c r="AH8" s="289"/>
      <c r="AI8" s="284"/>
      <c r="AJ8" s="284"/>
      <c r="AK8" s="177"/>
      <c r="AL8" s="177"/>
      <c r="AM8" s="155"/>
      <c r="AN8" s="177"/>
      <c r="AO8" s="177"/>
      <c r="AP8" s="177"/>
      <c r="AQ8" s="176"/>
      <c r="AR8" s="177"/>
      <c r="AS8" s="177"/>
      <c r="AT8" s="177"/>
    </row>
    <row r="9" spans="2:46" x14ac:dyDescent="0.55000000000000004">
      <c r="B9" s="211"/>
      <c r="C9">
        <v>51</v>
      </c>
      <c r="D9" t="s">
        <v>60</v>
      </c>
      <c r="E9" s="167">
        <v>45282</v>
      </c>
      <c r="F9" s="155" t="s">
        <v>264</v>
      </c>
      <c r="G9" s="168">
        <v>2.98</v>
      </c>
      <c r="H9" s="168">
        <f>G9*U4</f>
        <v>3.5760000000000001</v>
      </c>
      <c r="I9" s="168"/>
      <c r="J9" s="169" t="s">
        <v>81</v>
      </c>
      <c r="K9" s="169">
        <v>45288</v>
      </c>
      <c r="L9" s="161">
        <f t="shared" ref="L9:L19" si="0">K9-E9</f>
        <v>6</v>
      </c>
      <c r="M9" s="168">
        <f>G9*U3</f>
        <v>2.5329999999999999</v>
      </c>
      <c r="N9" s="168"/>
      <c r="O9" s="169"/>
      <c r="P9" s="169"/>
      <c r="Q9" s="169"/>
      <c r="R9" s="172">
        <f>-((G9-H9)/G9)*U5*S10</f>
        <v>3020.9958812988752</v>
      </c>
      <c r="S9" s="267">
        <f>S10+R29</f>
        <v>153332.45010634308</v>
      </c>
      <c r="T9" s="171"/>
      <c r="U9" s="263"/>
      <c r="V9" s="158"/>
      <c r="W9" s="158"/>
      <c r="X9" s="306"/>
      <c r="Y9" s="286"/>
      <c r="Z9" s="290"/>
      <c r="AA9" s="284" t="s">
        <v>164</v>
      </c>
      <c r="AB9" s="284"/>
      <c r="AC9" s="284"/>
      <c r="AD9" s="284"/>
      <c r="AE9" s="284">
        <v>5.14</v>
      </c>
      <c r="AF9" s="288"/>
      <c r="AG9" s="284">
        <v>5.28</v>
      </c>
      <c r="AH9" s="289">
        <f t="shared" ref="AH9:AH59" si="1">1-AG9/G9</f>
        <v>-0.77181208053691286</v>
      </c>
      <c r="AI9" s="284"/>
      <c r="AJ9" s="284" t="s">
        <v>164</v>
      </c>
      <c r="AK9" s="177"/>
      <c r="AL9" s="177"/>
      <c r="AM9" s="155" t="s">
        <v>164</v>
      </c>
      <c r="AN9" s="177"/>
      <c r="AO9" s="177"/>
      <c r="AP9" s="177"/>
      <c r="AQ9" s="176"/>
      <c r="AR9" s="177"/>
      <c r="AS9" s="177"/>
      <c r="AT9" s="177"/>
    </row>
    <row r="10" spans="2:46" x14ac:dyDescent="0.55000000000000004">
      <c r="B10" s="211"/>
      <c r="C10">
        <v>50</v>
      </c>
      <c r="D10" s="175" t="s">
        <v>61</v>
      </c>
      <c r="E10" s="167">
        <v>45275</v>
      </c>
      <c r="F10" s="302" t="s">
        <v>221</v>
      </c>
      <c r="G10" s="168">
        <v>5.05</v>
      </c>
      <c r="H10" s="168">
        <f>G10*U4</f>
        <v>6.06</v>
      </c>
      <c r="I10" s="168">
        <v>5.57</v>
      </c>
      <c r="J10" s="169"/>
      <c r="K10" s="169">
        <v>45289</v>
      </c>
      <c r="L10" s="161">
        <f t="shared" si="0"/>
        <v>14</v>
      </c>
      <c r="M10" s="168">
        <f>G10*U3</f>
        <v>4.2924999999999995</v>
      </c>
      <c r="N10" s="168"/>
      <c r="O10" s="169"/>
      <c r="P10" s="169"/>
      <c r="Q10" s="161"/>
      <c r="R10" s="172">
        <f>-((G10-I10)/G10)*U5*S11</f>
        <v>1500.0109783132207</v>
      </c>
      <c r="S10" s="267">
        <f>S11+R11+R18</f>
        <v>151049.79406494374</v>
      </c>
      <c r="T10" s="171"/>
      <c r="U10" s="263"/>
      <c r="V10" s="168"/>
      <c r="W10" s="168"/>
      <c r="X10" s="305"/>
      <c r="Y10" s="286"/>
      <c r="Z10" s="290">
        <v>44924</v>
      </c>
      <c r="AA10" s="284" t="s">
        <v>165</v>
      </c>
      <c r="AB10" s="284"/>
      <c r="AC10" s="284"/>
      <c r="AD10" s="289"/>
      <c r="AE10" s="291">
        <v>4.4000000000000004</v>
      </c>
      <c r="AF10" s="288"/>
      <c r="AG10" s="284">
        <v>4.42</v>
      </c>
      <c r="AH10" s="289">
        <f t="shared" si="1"/>
        <v>0.12475247524752475</v>
      </c>
      <c r="AI10" s="286"/>
      <c r="AJ10" s="284" t="s">
        <v>165</v>
      </c>
      <c r="AK10" s="177"/>
      <c r="AL10" s="177"/>
      <c r="AM10" s="155" t="s">
        <v>165</v>
      </c>
      <c r="AN10" s="177"/>
      <c r="AO10" s="177"/>
      <c r="AP10" s="177"/>
      <c r="AQ10" s="176"/>
      <c r="AR10" s="177"/>
      <c r="AS10" s="177"/>
      <c r="AT10" s="177"/>
    </row>
    <row r="11" spans="2:46" x14ac:dyDescent="0.55000000000000004">
      <c r="B11" s="211"/>
      <c r="C11">
        <v>49</v>
      </c>
      <c r="D11" s="175" t="s">
        <v>62</v>
      </c>
      <c r="E11" s="167">
        <v>45268</v>
      </c>
      <c r="F11" s="155" t="s">
        <v>263</v>
      </c>
      <c r="G11" s="168">
        <v>6.55</v>
      </c>
      <c r="H11" s="168">
        <f>G11*U4</f>
        <v>7.8599999999999994</v>
      </c>
      <c r="I11" s="168"/>
      <c r="J11" s="169" t="s">
        <v>81</v>
      </c>
      <c r="K11" s="169">
        <v>45275</v>
      </c>
      <c r="L11" s="161">
        <f t="shared" si="0"/>
        <v>7</v>
      </c>
      <c r="M11" s="168">
        <f>G11*U3</f>
        <v>5.5674999999999999</v>
      </c>
      <c r="N11" s="168"/>
      <c r="O11" s="169"/>
      <c r="P11" s="169"/>
      <c r="Q11" s="161"/>
      <c r="R11" s="299">
        <f>-((G11-H11)/G11)*U5*S12</f>
        <v>2860.116168334107</v>
      </c>
      <c r="S11" s="267">
        <f>S12+R12</f>
        <v>145674.14308618766</v>
      </c>
      <c r="T11" s="171"/>
      <c r="U11" s="263"/>
      <c r="V11" s="168"/>
      <c r="W11" s="168"/>
      <c r="X11" s="305"/>
      <c r="Y11" s="286"/>
      <c r="Z11" s="290">
        <v>44917</v>
      </c>
      <c r="AA11" s="284" t="s">
        <v>166</v>
      </c>
      <c r="AB11" s="284"/>
      <c r="AC11" s="284"/>
      <c r="AD11" s="289"/>
      <c r="AE11" s="284">
        <v>25.59</v>
      </c>
      <c r="AF11" s="288"/>
      <c r="AG11" s="284" t="s">
        <v>163</v>
      </c>
      <c r="AH11" s="289"/>
      <c r="AI11" s="284"/>
      <c r="AJ11" s="284" t="s">
        <v>166</v>
      </c>
      <c r="AK11" s="177"/>
      <c r="AL11" s="177"/>
      <c r="AM11" s="155" t="s">
        <v>166</v>
      </c>
      <c r="AN11" s="177"/>
      <c r="AO11" s="177"/>
      <c r="AP11" s="177"/>
      <c r="AQ11" s="176"/>
      <c r="AR11" s="177"/>
      <c r="AS11" s="177"/>
      <c r="AT11" s="177"/>
    </row>
    <row r="12" spans="2:46" x14ac:dyDescent="0.55000000000000004">
      <c r="B12" s="211"/>
      <c r="C12">
        <v>48</v>
      </c>
      <c r="D12" s="173" t="s">
        <v>63</v>
      </c>
      <c r="E12" s="167">
        <v>45261</v>
      </c>
      <c r="F12" s="155" t="s">
        <v>262</v>
      </c>
      <c r="G12" s="168">
        <v>13.6</v>
      </c>
      <c r="H12" s="168">
        <f>G12*U4</f>
        <v>16.32</v>
      </c>
      <c r="I12" s="168"/>
      <c r="J12" s="169" t="s">
        <v>81</v>
      </c>
      <c r="K12" s="169">
        <v>45268</v>
      </c>
      <c r="L12" s="161">
        <f t="shared" si="0"/>
        <v>7</v>
      </c>
      <c r="M12" s="168">
        <f>G12*U3</f>
        <v>11.559999999999999</v>
      </c>
      <c r="N12" s="168"/>
      <c r="O12" s="169"/>
      <c r="P12" s="169"/>
      <c r="Q12" s="161"/>
      <c r="R12" s="299">
        <f>-((G12-H12)/G12)*U5*S13</f>
        <v>2668.3346694822808</v>
      </c>
      <c r="S12" s="267">
        <f>S13+R13+R15+R22</f>
        <v>143005.80841670537</v>
      </c>
      <c r="T12" s="171"/>
      <c r="U12" s="263">
        <f t="shared" ref="U12:U59" si="2">N12/G12</f>
        <v>0</v>
      </c>
      <c r="V12" s="168"/>
      <c r="W12" s="168"/>
      <c r="X12" s="305"/>
      <c r="Y12" s="286" t="s">
        <v>168</v>
      </c>
      <c r="Z12" s="290">
        <v>45265</v>
      </c>
      <c r="AA12" s="284" t="s">
        <v>167</v>
      </c>
      <c r="AB12" s="284" t="s">
        <v>169</v>
      </c>
      <c r="AC12" s="284"/>
      <c r="AD12" s="289"/>
      <c r="AE12" s="284">
        <v>9.56</v>
      </c>
      <c r="AF12" s="288"/>
      <c r="AG12" s="284">
        <v>9.58</v>
      </c>
      <c r="AH12" s="289">
        <f t="shared" si="1"/>
        <v>0.2955882352941176</v>
      </c>
      <c r="AI12" s="284"/>
      <c r="AJ12" s="284" t="s">
        <v>167</v>
      </c>
      <c r="AK12" s="177"/>
      <c r="AL12" s="177"/>
      <c r="AM12" s="155" t="s">
        <v>167</v>
      </c>
      <c r="AN12" s="177"/>
      <c r="AO12" s="177"/>
      <c r="AP12" s="177"/>
      <c r="AQ12" s="176"/>
      <c r="AR12" s="177"/>
      <c r="AS12" s="177"/>
      <c r="AT12" s="177"/>
    </row>
    <row r="13" spans="2:46" x14ac:dyDescent="0.55000000000000004">
      <c r="B13" s="211"/>
      <c r="C13">
        <v>47</v>
      </c>
      <c r="D13" t="s">
        <v>60</v>
      </c>
      <c r="E13" s="167">
        <v>45254</v>
      </c>
      <c r="F13" s="155" t="s">
        <v>243</v>
      </c>
      <c r="G13" s="168">
        <v>5.48</v>
      </c>
      <c r="H13" s="168">
        <f>G13*U4</f>
        <v>6.5760000000000005</v>
      </c>
      <c r="I13" s="168"/>
      <c r="J13" s="169" t="s">
        <v>81</v>
      </c>
      <c r="K13" s="169">
        <v>45259</v>
      </c>
      <c r="L13" s="161">
        <f t="shared" si="0"/>
        <v>5</v>
      </c>
      <c r="M13" s="168">
        <f>G13*U3</f>
        <v>4.6580000000000004</v>
      </c>
      <c r="N13" s="168"/>
      <c r="O13" s="169"/>
      <c r="P13" s="169"/>
      <c r="Q13" s="161"/>
      <c r="R13" s="299">
        <f>-((G13-H13)/G13)*U5*S14</f>
        <v>2617.0205412230061</v>
      </c>
      <c r="S13" s="267">
        <f>S14+R16</f>
        <v>133416.73347411401</v>
      </c>
      <c r="T13" s="171"/>
      <c r="U13" s="263">
        <f t="shared" si="2"/>
        <v>0</v>
      </c>
      <c r="V13" s="168"/>
      <c r="W13" s="168"/>
      <c r="X13" s="305"/>
      <c r="Y13" s="292">
        <f>P13-E13</f>
        <v>-45254</v>
      </c>
      <c r="Z13" s="290">
        <v>44904</v>
      </c>
      <c r="AA13" s="284" t="s">
        <v>170</v>
      </c>
      <c r="AB13" s="284"/>
      <c r="AC13" s="284">
        <v>28.26</v>
      </c>
      <c r="AD13" s="293">
        <f>AC13/G13-1</f>
        <v>4.1569343065693429</v>
      </c>
      <c r="AE13" s="284"/>
      <c r="AF13" s="288"/>
      <c r="AG13" s="284"/>
      <c r="AH13" s="289"/>
      <c r="AI13" s="284"/>
      <c r="AJ13" s="284" t="s">
        <v>170</v>
      </c>
      <c r="AK13" s="177"/>
      <c r="AL13" s="177"/>
      <c r="AM13" s="155" t="s">
        <v>170</v>
      </c>
      <c r="AN13" s="177"/>
      <c r="AO13" s="177"/>
      <c r="AP13" s="177"/>
      <c r="AQ13" s="176"/>
      <c r="AR13" s="177"/>
      <c r="AS13" s="177"/>
      <c r="AT13" s="177"/>
    </row>
    <row r="14" spans="2:46" x14ac:dyDescent="0.55000000000000004">
      <c r="B14" s="211"/>
      <c r="C14">
        <v>46</v>
      </c>
      <c r="D14" t="s">
        <v>60</v>
      </c>
      <c r="E14" s="167">
        <v>45247</v>
      </c>
      <c r="F14" s="302" t="s">
        <v>261</v>
      </c>
      <c r="G14" s="168">
        <v>5.28</v>
      </c>
      <c r="H14" s="168">
        <f>G14*U4</f>
        <v>6.3360000000000003</v>
      </c>
      <c r="I14" s="168">
        <v>5.82</v>
      </c>
      <c r="J14" s="169"/>
      <c r="K14" s="169">
        <v>45289</v>
      </c>
      <c r="L14" s="161">
        <f t="shared" si="0"/>
        <v>42</v>
      </c>
      <c r="M14" s="168">
        <f>G14*U3</f>
        <v>4.4880000000000004</v>
      </c>
      <c r="N14" s="152"/>
      <c r="O14" s="169"/>
      <c r="P14" s="169"/>
      <c r="Q14" s="169"/>
      <c r="R14" s="261">
        <f>-((G14-I14)/G14)*U5*S15</f>
        <v>1338.249140398128</v>
      </c>
      <c r="S14" s="267">
        <f>S15</f>
        <v>130851.02706115028</v>
      </c>
      <c r="T14" s="171"/>
      <c r="U14" s="263"/>
      <c r="V14" s="168"/>
      <c r="W14" s="168"/>
      <c r="X14" s="305"/>
      <c r="Y14" s="286"/>
      <c r="Z14" s="290">
        <v>44924</v>
      </c>
      <c r="AA14" s="284" t="s">
        <v>171</v>
      </c>
      <c r="AB14" s="284"/>
      <c r="AC14" s="284"/>
      <c r="AD14" s="293"/>
      <c r="AE14" s="284">
        <v>1.64</v>
      </c>
      <c r="AF14" s="288"/>
      <c r="AG14" s="284">
        <v>1.72</v>
      </c>
      <c r="AH14" s="289">
        <f t="shared" si="1"/>
        <v>0.67424242424242431</v>
      </c>
      <c r="AI14" s="284"/>
      <c r="AJ14" s="284" t="s">
        <v>171</v>
      </c>
      <c r="AK14" s="177"/>
      <c r="AL14" s="177"/>
      <c r="AM14" s="155" t="s">
        <v>171</v>
      </c>
      <c r="AN14" s="177"/>
      <c r="AO14" s="177"/>
      <c r="AP14" s="177"/>
      <c r="AQ14" s="176"/>
      <c r="AR14" s="177"/>
      <c r="AS14" s="177"/>
      <c r="AT14" s="177"/>
    </row>
    <row r="15" spans="2:46" x14ac:dyDescent="0.55000000000000004">
      <c r="B15" s="211"/>
      <c r="C15">
        <v>45</v>
      </c>
      <c r="D15" s="173" t="s">
        <v>64</v>
      </c>
      <c r="E15" s="167">
        <v>45240</v>
      </c>
      <c r="F15" s="155" t="s">
        <v>260</v>
      </c>
      <c r="G15" s="168">
        <v>8.09</v>
      </c>
      <c r="H15" s="168">
        <f>G15*U4</f>
        <v>9.7080000000000002</v>
      </c>
      <c r="I15" s="168">
        <v>10.88</v>
      </c>
      <c r="J15" s="169" t="s">
        <v>81</v>
      </c>
      <c r="K15" s="169">
        <v>45259</v>
      </c>
      <c r="L15" s="161">
        <f t="shared" si="0"/>
        <v>19</v>
      </c>
      <c r="M15" s="168">
        <f>G15*U3</f>
        <v>6.8765000000000001</v>
      </c>
      <c r="N15" s="168"/>
      <c r="O15" s="169"/>
      <c r="P15" s="152"/>
      <c r="Q15" s="161"/>
      <c r="R15" s="299">
        <f>-((G15-I15)/G15)*U5*S16</f>
        <v>4512.6621199086458</v>
      </c>
      <c r="S15" s="267">
        <f>S16</f>
        <v>130851.02706115028</v>
      </c>
      <c r="T15" s="171"/>
      <c r="U15" s="263">
        <f t="shared" si="2"/>
        <v>0</v>
      </c>
      <c r="V15" s="168"/>
      <c r="W15" s="168"/>
      <c r="X15" s="305"/>
      <c r="Y15" s="286"/>
      <c r="Z15" s="290"/>
      <c r="AA15" s="284" t="s">
        <v>172</v>
      </c>
      <c r="AB15" s="284"/>
      <c r="AC15" s="284">
        <v>20.399999999999999</v>
      </c>
      <c r="AD15" s="293">
        <f>AC15/G15-1</f>
        <v>1.5216316440049442</v>
      </c>
      <c r="AE15" s="284">
        <v>15.9</v>
      </c>
      <c r="AF15" s="288"/>
      <c r="AG15" s="284">
        <v>16.2</v>
      </c>
      <c r="AH15" s="289">
        <f t="shared" si="1"/>
        <v>-1.0024721878862795</v>
      </c>
      <c r="AI15" s="284"/>
      <c r="AJ15" s="284" t="s">
        <v>172</v>
      </c>
      <c r="AK15" s="177"/>
      <c r="AL15" s="177"/>
      <c r="AM15" s="155" t="s">
        <v>172</v>
      </c>
      <c r="AN15" s="177"/>
      <c r="AO15" s="177"/>
      <c r="AP15" s="177"/>
      <c r="AQ15" s="176"/>
      <c r="AR15" s="177"/>
      <c r="AS15" s="177"/>
      <c r="AT15" s="177"/>
    </row>
    <row r="16" spans="2:46" x14ac:dyDescent="0.55000000000000004">
      <c r="B16" s="211"/>
      <c r="C16">
        <v>44</v>
      </c>
      <c r="D16" s="173" t="s">
        <v>65</v>
      </c>
      <c r="E16" s="167">
        <v>45233</v>
      </c>
      <c r="F16" s="177" t="s">
        <v>259</v>
      </c>
      <c r="G16" s="168">
        <v>3.93</v>
      </c>
      <c r="H16" s="168">
        <f>G16*U4</f>
        <v>4.7160000000000002</v>
      </c>
      <c r="I16" s="168"/>
      <c r="J16" s="169" t="s">
        <v>81</v>
      </c>
      <c r="K16" s="169">
        <v>45254</v>
      </c>
      <c r="L16" s="161">
        <f t="shared" si="0"/>
        <v>21</v>
      </c>
      <c r="M16" s="168">
        <f>G16*U3</f>
        <v>3.3405</v>
      </c>
      <c r="N16" s="168"/>
      <c r="O16" s="169"/>
      <c r="P16" s="169"/>
      <c r="Q16" s="169"/>
      <c r="R16" s="299">
        <f>-((G16-H16)/G16)*U5*S17</f>
        <v>2565.7064129637315</v>
      </c>
      <c r="S16" s="267">
        <f>S17+R17</f>
        <v>130851.02706115028</v>
      </c>
      <c r="T16" s="171"/>
      <c r="U16" s="263"/>
      <c r="V16" s="168"/>
      <c r="W16" s="168"/>
      <c r="X16" s="305"/>
      <c r="Y16" s="286"/>
      <c r="Z16" s="290">
        <v>44890</v>
      </c>
      <c r="AA16" s="284" t="s">
        <v>173</v>
      </c>
      <c r="AB16" s="284"/>
      <c r="AC16" s="284">
        <v>4.57</v>
      </c>
      <c r="AD16" s="293">
        <f>AC16/G16-1</f>
        <v>0.16284987277353702</v>
      </c>
      <c r="AE16" s="284">
        <v>3.95</v>
      </c>
      <c r="AF16" s="288"/>
      <c r="AG16" s="284">
        <v>4.05</v>
      </c>
      <c r="AH16" s="289">
        <f t="shared" si="1"/>
        <v>-3.0534351145037997E-2</v>
      </c>
      <c r="AI16" s="284"/>
      <c r="AJ16" s="284" t="s">
        <v>173</v>
      </c>
      <c r="AK16" s="177"/>
      <c r="AL16" s="177"/>
      <c r="AM16" s="177" t="s">
        <v>173</v>
      </c>
      <c r="AN16" s="177"/>
      <c r="AO16" s="177"/>
      <c r="AP16" s="177"/>
      <c r="AQ16" s="176"/>
      <c r="AR16" s="177"/>
      <c r="AS16" s="177"/>
      <c r="AT16" s="177"/>
    </row>
    <row r="17" spans="2:48" x14ac:dyDescent="0.55000000000000004">
      <c r="B17" s="211"/>
      <c r="C17">
        <v>43</v>
      </c>
      <c r="D17" s="175" t="s">
        <v>66</v>
      </c>
      <c r="E17" s="167">
        <v>45226</v>
      </c>
      <c r="F17" s="177" t="s">
        <v>258</v>
      </c>
      <c r="G17" s="180">
        <v>2.48</v>
      </c>
      <c r="H17" s="180">
        <f>G17*U4</f>
        <v>2.976</v>
      </c>
      <c r="I17" s="180"/>
      <c r="J17" s="264" t="s">
        <v>81</v>
      </c>
      <c r="K17" s="264">
        <v>45229</v>
      </c>
      <c r="L17" s="161">
        <f t="shared" si="0"/>
        <v>3</v>
      </c>
      <c r="M17" s="180">
        <f>G17*U3</f>
        <v>2.1080000000000001</v>
      </c>
      <c r="N17" s="180"/>
      <c r="O17" s="264"/>
      <c r="P17" s="264"/>
      <c r="Q17" s="264"/>
      <c r="R17" s="299">
        <f>-((G17-H17)/G17)*U5*S18</f>
        <v>2565.7064129637315</v>
      </c>
      <c r="S17" s="267">
        <f>S18</f>
        <v>128285.32064818655</v>
      </c>
      <c r="T17" s="171"/>
      <c r="U17" s="263"/>
      <c r="V17" s="168"/>
      <c r="W17" s="168"/>
      <c r="X17" s="305"/>
      <c r="Y17" s="286"/>
      <c r="Z17" s="290">
        <v>45251</v>
      </c>
      <c r="AA17" s="284" t="s">
        <v>174</v>
      </c>
      <c r="AB17" s="284"/>
      <c r="AC17" s="284">
        <v>7.18</v>
      </c>
      <c r="AD17" s="293">
        <f>AC17/G17-1</f>
        <v>1.8951612903225805</v>
      </c>
      <c r="AE17" s="284">
        <v>5.78</v>
      </c>
      <c r="AF17" s="288"/>
      <c r="AG17" s="284">
        <v>5.79</v>
      </c>
      <c r="AH17" s="289">
        <f t="shared" si="1"/>
        <v>-1.3346774193548385</v>
      </c>
      <c r="AI17" s="284"/>
      <c r="AJ17" s="284" t="s">
        <v>174</v>
      </c>
      <c r="AK17" s="177"/>
      <c r="AL17" s="177"/>
      <c r="AM17" s="265" t="s">
        <v>174</v>
      </c>
      <c r="AN17" s="177"/>
      <c r="AO17" s="177"/>
      <c r="AP17" s="177"/>
      <c r="AQ17" s="176"/>
      <c r="AR17" s="177"/>
      <c r="AS17" s="177"/>
      <c r="AT17" s="177"/>
    </row>
    <row r="18" spans="2:48" x14ac:dyDescent="0.55000000000000004">
      <c r="B18" s="211"/>
      <c r="C18">
        <v>42</v>
      </c>
      <c r="D18" t="s">
        <v>60</v>
      </c>
      <c r="E18" s="167">
        <v>45219</v>
      </c>
      <c r="F18" s="177" t="s">
        <v>257</v>
      </c>
      <c r="G18" s="180">
        <v>17.22</v>
      </c>
      <c r="H18" s="180">
        <f>G18*U4</f>
        <v>20.663999999999998</v>
      </c>
      <c r="I18" s="180"/>
      <c r="J18" s="264"/>
      <c r="K18" s="169">
        <v>45272</v>
      </c>
      <c r="L18" s="161">
        <f t="shared" si="0"/>
        <v>53</v>
      </c>
      <c r="M18" s="180">
        <f>G18*U3</f>
        <v>14.636999999999999</v>
      </c>
      <c r="N18" s="180"/>
      <c r="O18" s="264"/>
      <c r="P18" s="264"/>
      <c r="Q18" s="260"/>
      <c r="R18" s="299">
        <f>-((G18-H18)/G18)*U5*S19</f>
        <v>2515.534810421952</v>
      </c>
      <c r="S18" s="267">
        <f>S19+R19</f>
        <v>128285.32064818655</v>
      </c>
      <c r="T18" s="171"/>
      <c r="U18" s="263">
        <f t="shared" si="2"/>
        <v>0</v>
      </c>
      <c r="V18" s="168"/>
      <c r="W18" s="168"/>
      <c r="X18" s="305"/>
      <c r="Y18" s="286"/>
      <c r="Z18" s="290">
        <v>45252</v>
      </c>
      <c r="AA18" s="284" t="s">
        <v>37</v>
      </c>
      <c r="AB18" s="284"/>
      <c r="AC18" s="284">
        <v>25.38</v>
      </c>
      <c r="AD18" s="293">
        <f>AC18/G18-1</f>
        <v>0.47386759581881543</v>
      </c>
      <c r="AE18" s="284">
        <v>19.39</v>
      </c>
      <c r="AF18" s="288"/>
      <c r="AG18" s="284">
        <v>19.47</v>
      </c>
      <c r="AH18" s="289">
        <f t="shared" si="1"/>
        <v>-0.13066202090592327</v>
      </c>
      <c r="AI18" s="284"/>
      <c r="AJ18" s="284" t="s">
        <v>37</v>
      </c>
      <c r="AK18" s="177"/>
      <c r="AL18" s="177"/>
      <c r="AM18" s="177" t="s">
        <v>37</v>
      </c>
      <c r="AN18" s="177"/>
      <c r="AO18" s="178"/>
      <c r="AP18" s="178"/>
      <c r="AQ18" s="178"/>
      <c r="AR18" s="178"/>
      <c r="AS18" s="178"/>
      <c r="AT18" s="178"/>
      <c r="AV18" s="179"/>
    </row>
    <row r="19" spans="2:48" x14ac:dyDescent="0.55000000000000004">
      <c r="B19" s="211"/>
      <c r="C19">
        <v>41</v>
      </c>
      <c r="D19" s="173" t="s">
        <v>67</v>
      </c>
      <c r="E19" s="167">
        <v>45212</v>
      </c>
      <c r="F19" s="177" t="s">
        <v>256</v>
      </c>
      <c r="G19" s="180">
        <v>4.49</v>
      </c>
      <c r="H19" s="180">
        <f>G19*U4</f>
        <v>5.3879999999999999</v>
      </c>
      <c r="I19" s="180"/>
      <c r="J19" s="264" t="s">
        <v>81</v>
      </c>
      <c r="K19" s="264">
        <v>45217</v>
      </c>
      <c r="L19" s="161">
        <f t="shared" si="0"/>
        <v>5</v>
      </c>
      <c r="M19" s="180">
        <f>G19*U3</f>
        <v>3.8165</v>
      </c>
      <c r="N19" s="180"/>
      <c r="O19" s="264"/>
      <c r="P19" s="264"/>
      <c r="Q19" s="260"/>
      <c r="R19" s="299">
        <f>-((G19-H19)/G19)*U5*S20</f>
        <v>2508.5801270889151</v>
      </c>
      <c r="S19" s="267">
        <f>S20+R27</f>
        <v>125776.74052109763</v>
      </c>
      <c r="T19" s="171"/>
      <c r="U19" s="263">
        <f t="shared" si="2"/>
        <v>0</v>
      </c>
      <c r="V19" s="168"/>
      <c r="W19" s="168"/>
      <c r="X19" s="305"/>
      <c r="Y19" s="286"/>
      <c r="Z19" s="290"/>
      <c r="AA19" s="284" t="s">
        <v>175</v>
      </c>
      <c r="AB19" s="284" t="s">
        <v>169</v>
      </c>
      <c r="AC19" s="284"/>
      <c r="AD19" s="293"/>
      <c r="AE19" s="284">
        <v>3.56</v>
      </c>
      <c r="AF19" s="288"/>
      <c r="AG19" s="284">
        <v>3.94</v>
      </c>
      <c r="AH19" s="289">
        <f>1-AG19/G19</f>
        <v>0.12249443207126953</v>
      </c>
      <c r="AI19" s="284"/>
      <c r="AJ19" s="284" t="s">
        <v>175</v>
      </c>
      <c r="AK19" s="177"/>
      <c r="AL19" s="177"/>
      <c r="AM19" s="177" t="s">
        <v>175</v>
      </c>
      <c r="AN19" s="177"/>
      <c r="AO19" s="180"/>
      <c r="AP19" s="180"/>
      <c r="AQ19" s="180"/>
      <c r="AR19" s="180"/>
      <c r="AS19" s="180"/>
      <c r="AT19" s="180"/>
    </row>
    <row r="20" spans="2:48" x14ac:dyDescent="0.55000000000000004">
      <c r="B20" s="211"/>
      <c r="C20">
        <v>40</v>
      </c>
      <c r="D20" s="173" t="s">
        <v>68</v>
      </c>
      <c r="E20" s="167">
        <v>45205</v>
      </c>
      <c r="F20" s="302" t="s">
        <v>255</v>
      </c>
      <c r="G20" s="180">
        <v>2.87</v>
      </c>
      <c r="H20" s="180">
        <f>G20*U4</f>
        <v>3.444</v>
      </c>
      <c r="I20" s="180"/>
      <c r="J20" s="264"/>
      <c r="K20" s="169"/>
      <c r="L20" s="161"/>
      <c r="M20" s="180">
        <f>G20*U3</f>
        <v>2.4395000000000002</v>
      </c>
      <c r="N20" s="180">
        <v>2.04</v>
      </c>
      <c r="O20" s="264" t="s">
        <v>241</v>
      </c>
      <c r="P20" s="264">
        <v>45289</v>
      </c>
      <c r="Q20" s="161">
        <f>P20-E20</f>
        <v>84</v>
      </c>
      <c r="R20" s="261">
        <f>-((G20-N20)/G20)*U5*S21</f>
        <v>-3627.389382375959</v>
      </c>
      <c r="S20" s="267">
        <f>S21</f>
        <v>125429.0063544458</v>
      </c>
      <c r="T20" s="171"/>
      <c r="U20" s="263"/>
      <c r="V20" s="168"/>
      <c r="W20" s="168"/>
      <c r="X20" s="305"/>
      <c r="Y20" s="286"/>
      <c r="Z20" s="290">
        <v>44858</v>
      </c>
      <c r="AA20" s="284" t="s">
        <v>34</v>
      </c>
      <c r="AB20" s="284"/>
      <c r="AC20" s="284"/>
      <c r="AD20" s="293"/>
      <c r="AE20" s="284">
        <v>13.88</v>
      </c>
      <c r="AF20" s="288"/>
      <c r="AG20" s="284">
        <v>14.73</v>
      </c>
      <c r="AH20" s="289">
        <f t="shared" si="1"/>
        <v>-4.1324041811846692</v>
      </c>
      <c r="AI20" s="284"/>
      <c r="AJ20" s="284" t="s">
        <v>34</v>
      </c>
      <c r="AK20" s="177"/>
      <c r="AL20" s="177"/>
      <c r="AM20" s="177" t="s">
        <v>34</v>
      </c>
      <c r="AN20" s="177"/>
      <c r="AO20" s="180"/>
      <c r="AP20" s="180"/>
      <c r="AQ20" s="180"/>
      <c r="AR20" s="180"/>
      <c r="AS20" s="180"/>
      <c r="AT20" s="180"/>
    </row>
    <row r="21" spans="2:48" x14ac:dyDescent="0.55000000000000004">
      <c r="B21" s="211"/>
      <c r="C21">
        <v>39</v>
      </c>
      <c r="D21" s="175" t="s">
        <v>69</v>
      </c>
      <c r="E21" s="167">
        <v>45198</v>
      </c>
      <c r="F21" s="302" t="s">
        <v>254</v>
      </c>
      <c r="G21" s="180">
        <v>15.15</v>
      </c>
      <c r="H21" s="180">
        <f>G21*U4</f>
        <v>18.18</v>
      </c>
      <c r="I21" s="180"/>
      <c r="J21" s="264"/>
      <c r="K21" s="169"/>
      <c r="L21" s="161"/>
      <c r="M21" s="180">
        <f>G21*U3</f>
        <v>12.8775</v>
      </c>
      <c r="N21" s="180">
        <v>12.84</v>
      </c>
      <c r="O21" s="264" t="s">
        <v>241</v>
      </c>
      <c r="P21" s="264">
        <v>45289</v>
      </c>
      <c r="Q21" s="161">
        <f>P21-E21</f>
        <v>91</v>
      </c>
      <c r="R21" s="261">
        <f>-((G21-N21)/G21)*U5*S22</f>
        <v>-1912.4818790677878</v>
      </c>
      <c r="S21" s="267">
        <f>S22</f>
        <v>125429.0063544458</v>
      </c>
      <c r="T21" s="171"/>
      <c r="U21" s="263"/>
      <c r="V21" s="168"/>
      <c r="W21" s="168"/>
      <c r="X21" s="305"/>
      <c r="Y21" s="286"/>
      <c r="Z21" s="290"/>
      <c r="AA21" s="284" t="s">
        <v>42</v>
      </c>
      <c r="AB21" s="284"/>
      <c r="AC21" s="284">
        <v>11.58</v>
      </c>
      <c r="AD21" s="293">
        <f>AC21/G21-1</f>
        <v>-0.23564356435643563</v>
      </c>
      <c r="AE21" s="284">
        <v>8.92</v>
      </c>
      <c r="AF21" s="288"/>
      <c r="AG21" s="284"/>
      <c r="AH21" s="289"/>
      <c r="AI21" s="284"/>
      <c r="AJ21" s="284" t="s">
        <v>42</v>
      </c>
      <c r="AK21" s="177"/>
      <c r="AL21" s="177"/>
      <c r="AM21" s="155" t="s">
        <v>42</v>
      </c>
      <c r="AN21" s="177"/>
      <c r="AO21" s="180"/>
      <c r="AP21" s="180"/>
      <c r="AQ21" s="180"/>
      <c r="AR21" s="180"/>
      <c r="AS21" s="180"/>
      <c r="AT21" s="180"/>
    </row>
    <row r="22" spans="2:48" x14ac:dyDescent="0.55000000000000004">
      <c r="B22" s="211"/>
      <c r="C22">
        <v>38</v>
      </c>
      <c r="D22" s="175"/>
      <c r="E22" s="167">
        <v>45191</v>
      </c>
      <c r="F22" s="177" t="s">
        <v>171</v>
      </c>
      <c r="G22" s="180">
        <v>3.95</v>
      </c>
      <c r="H22" s="180">
        <f>G22*U4</f>
        <v>4.74</v>
      </c>
      <c r="I22" s="180"/>
      <c r="J22" s="264" t="s">
        <v>81</v>
      </c>
      <c r="K22" s="264">
        <v>45261</v>
      </c>
      <c r="L22" s="161">
        <f>K22-E22</f>
        <v>70</v>
      </c>
      <c r="M22" s="180">
        <f>G22*U3</f>
        <v>3.3574999999999999</v>
      </c>
      <c r="N22" s="180"/>
      <c r="O22" s="264"/>
      <c r="P22" s="264"/>
      <c r="Q22" s="260"/>
      <c r="R22" s="299">
        <f>-((G22-H22)/G22)*U5*S23</f>
        <v>2459.3922814597222</v>
      </c>
      <c r="S22" s="267">
        <f>S23+R23</f>
        <v>125429.0063544458</v>
      </c>
      <c r="T22" s="171"/>
      <c r="U22" s="263">
        <f t="shared" si="2"/>
        <v>0</v>
      </c>
      <c r="V22" s="168"/>
      <c r="W22" s="168"/>
      <c r="X22" s="305"/>
      <c r="Y22" s="286"/>
      <c r="Z22" s="290"/>
      <c r="AA22" s="284" t="s">
        <v>176</v>
      </c>
      <c r="AB22" s="284"/>
      <c r="AC22" s="284">
        <v>2.3199999999999998</v>
      </c>
      <c r="AD22" s="293">
        <f>AC22/G22-1</f>
        <v>-0.41265822784810136</v>
      </c>
      <c r="AE22" s="284">
        <v>1.77</v>
      </c>
      <c r="AF22" s="288"/>
      <c r="AG22" s="284">
        <v>1.81</v>
      </c>
      <c r="AH22" s="289">
        <f t="shared" si="1"/>
        <v>0.54177215189873418</v>
      </c>
      <c r="AI22" s="284"/>
      <c r="AJ22" s="284" t="s">
        <v>176</v>
      </c>
      <c r="AK22" s="177"/>
      <c r="AL22" s="177"/>
      <c r="AM22" s="265" t="s">
        <v>176</v>
      </c>
      <c r="AN22" s="177"/>
      <c r="AO22" s="180"/>
      <c r="AP22" s="180"/>
      <c r="AQ22" s="180"/>
      <c r="AR22" s="180"/>
      <c r="AS22" s="180"/>
      <c r="AT22" s="180"/>
    </row>
    <row r="23" spans="2:48" x14ac:dyDescent="0.55000000000000004">
      <c r="B23" s="211"/>
      <c r="C23">
        <v>37</v>
      </c>
      <c r="D23" s="175"/>
      <c r="E23" s="167">
        <v>45184</v>
      </c>
      <c r="F23" s="177" t="s">
        <v>253</v>
      </c>
      <c r="G23" s="180">
        <v>8.4</v>
      </c>
      <c r="H23" s="180">
        <f>G23*U4</f>
        <v>10.08</v>
      </c>
      <c r="I23" s="168"/>
      <c r="J23" s="169" t="s">
        <v>81</v>
      </c>
      <c r="K23" s="169">
        <v>45191</v>
      </c>
      <c r="L23" s="161">
        <f>K23-E23</f>
        <v>7</v>
      </c>
      <c r="M23" s="180">
        <f>G23*U3</f>
        <v>7.14</v>
      </c>
      <c r="N23" s="168"/>
      <c r="O23" s="169"/>
      <c r="P23" s="169"/>
      <c r="Q23" s="161"/>
      <c r="R23" s="299">
        <f>-((G23-H23)/G23)*U5*S24</f>
        <v>2459.3922814597213</v>
      </c>
      <c r="S23" s="267">
        <f>S24</f>
        <v>122969.61407298608</v>
      </c>
      <c r="T23" s="171"/>
      <c r="U23" s="263">
        <f t="shared" si="2"/>
        <v>0</v>
      </c>
      <c r="V23" s="168"/>
      <c r="W23" s="168"/>
      <c r="X23" s="305"/>
      <c r="Y23" s="286"/>
      <c r="Z23" s="290">
        <v>45189</v>
      </c>
      <c r="AA23" s="284" t="s">
        <v>177</v>
      </c>
      <c r="AB23" s="284"/>
      <c r="AC23" s="284">
        <v>4</v>
      </c>
      <c r="AD23" s="293">
        <f>AC23/G23-1</f>
        <v>-0.52380952380952384</v>
      </c>
      <c r="AE23" s="284">
        <v>3.05</v>
      </c>
      <c r="AF23" s="288"/>
      <c r="AG23" s="284">
        <v>3.18</v>
      </c>
      <c r="AH23" s="289">
        <f t="shared" si="1"/>
        <v>0.62142857142857144</v>
      </c>
      <c r="AI23" s="284"/>
      <c r="AJ23" s="284" t="s">
        <v>177</v>
      </c>
      <c r="AK23" s="177"/>
      <c r="AL23" s="177"/>
      <c r="AM23" s="155" t="s">
        <v>177</v>
      </c>
      <c r="AN23" s="177"/>
      <c r="AO23" s="180"/>
      <c r="AP23" s="180"/>
      <c r="AQ23" s="180"/>
      <c r="AR23" s="180"/>
      <c r="AS23" s="180"/>
      <c r="AT23" s="180"/>
    </row>
    <row r="24" spans="2:48" ht="15.75" customHeight="1" x14ac:dyDescent="0.55000000000000004">
      <c r="B24" s="211"/>
      <c r="C24">
        <v>36</v>
      </c>
      <c r="D24" s="175"/>
      <c r="E24" s="167">
        <v>45177</v>
      </c>
      <c r="F24" s="302" t="s">
        <v>252</v>
      </c>
      <c r="G24" s="180">
        <v>16.510000000000002</v>
      </c>
      <c r="H24" s="180">
        <f>G24*U4</f>
        <v>19.812000000000001</v>
      </c>
      <c r="I24" s="180">
        <v>18.3</v>
      </c>
      <c r="J24" s="264"/>
      <c r="K24" s="169">
        <v>45289</v>
      </c>
      <c r="L24" s="310">
        <f>K24-E24</f>
        <v>112</v>
      </c>
      <c r="M24" s="180">
        <f>G24*U3</f>
        <v>14.0335</v>
      </c>
      <c r="N24" s="180"/>
      <c r="O24" s="264"/>
      <c r="P24" s="169"/>
      <c r="Q24" s="161"/>
      <c r="R24" s="261">
        <f>-((G24-I24)/G24)*U5*S25</f>
        <v>1333.2259793497574</v>
      </c>
      <c r="S24" s="267">
        <f>S25</f>
        <v>122969.61407298608</v>
      </c>
      <c r="T24" s="171"/>
      <c r="U24" s="263">
        <f t="shared" si="2"/>
        <v>0</v>
      </c>
      <c r="V24" s="168"/>
      <c r="W24" s="168"/>
      <c r="X24" s="305"/>
      <c r="Y24" s="294" t="s">
        <v>179</v>
      </c>
      <c r="Z24" s="290"/>
      <c r="AA24" s="284" t="s">
        <v>178</v>
      </c>
      <c r="AB24" s="284" t="s">
        <v>169</v>
      </c>
      <c r="AC24" s="284"/>
      <c r="AD24" s="293"/>
      <c r="AE24" s="284">
        <v>15.65</v>
      </c>
      <c r="AF24" s="288"/>
      <c r="AG24" s="284">
        <v>15.74</v>
      </c>
      <c r="AH24" s="289">
        <f t="shared" si="1"/>
        <v>4.6638400969109761E-2</v>
      </c>
      <c r="AI24" s="284"/>
      <c r="AJ24" s="284" t="s">
        <v>178</v>
      </c>
      <c r="AK24" s="177"/>
      <c r="AL24" s="177"/>
      <c r="AM24" s="177" t="s">
        <v>178</v>
      </c>
      <c r="AN24" s="177"/>
      <c r="AO24" s="180"/>
      <c r="AP24" s="180"/>
      <c r="AQ24" s="180"/>
      <c r="AR24" s="180"/>
      <c r="AS24" s="180"/>
      <c r="AT24" s="180"/>
    </row>
    <row r="25" spans="2:48" x14ac:dyDescent="0.55000000000000004">
      <c r="B25" s="211"/>
      <c r="C25">
        <v>35</v>
      </c>
      <c r="D25" s="175"/>
      <c r="E25" s="167">
        <v>45170</v>
      </c>
      <c r="F25" s="302" t="s">
        <v>251</v>
      </c>
      <c r="G25" s="180">
        <v>3.58</v>
      </c>
      <c r="H25" s="180">
        <f>G25*U4</f>
        <v>4.2960000000000003</v>
      </c>
      <c r="I25" s="168"/>
      <c r="J25" s="169"/>
      <c r="K25" s="169"/>
      <c r="L25" s="161"/>
      <c r="M25" s="180">
        <f>G25*U3</f>
        <v>3.0430000000000001</v>
      </c>
      <c r="N25" s="168">
        <v>1.77</v>
      </c>
      <c r="O25" s="169" t="s">
        <v>241</v>
      </c>
      <c r="P25" s="264">
        <v>45289</v>
      </c>
      <c r="Q25" s="161">
        <f>P25-E25</f>
        <v>119</v>
      </c>
      <c r="R25" s="261">
        <f>-((G25-N25)/G25)*U5*S26</f>
        <v>-6206.6967022689923</v>
      </c>
      <c r="S25" s="267">
        <f>S26+R31</f>
        <v>122969.61407298608</v>
      </c>
      <c r="T25" s="171"/>
      <c r="U25" s="263">
        <f t="shared" si="2"/>
        <v>0.49441340782122906</v>
      </c>
      <c r="V25" s="168"/>
      <c r="W25" s="168"/>
      <c r="X25" s="305"/>
      <c r="Y25" s="286"/>
      <c r="Z25" s="290">
        <v>45183</v>
      </c>
      <c r="AA25" s="284" t="s">
        <v>180</v>
      </c>
      <c r="AB25" s="284"/>
      <c r="AC25" s="284">
        <v>3.06</v>
      </c>
      <c r="AD25" s="293">
        <f t="shared" ref="AD25:AD30" si="3">AC25/G25-1</f>
        <v>-0.14525139664804465</v>
      </c>
      <c r="AE25" s="284"/>
      <c r="AF25" s="288"/>
      <c r="AG25" s="284"/>
      <c r="AH25" s="289"/>
      <c r="AI25" s="284"/>
      <c r="AJ25" s="284" t="s">
        <v>180</v>
      </c>
      <c r="AK25" s="177"/>
      <c r="AL25" s="177"/>
      <c r="AM25" s="155" t="s">
        <v>180</v>
      </c>
      <c r="AN25" s="177"/>
      <c r="AO25" s="180"/>
      <c r="AP25" s="180"/>
      <c r="AQ25" s="180"/>
      <c r="AR25" s="180"/>
      <c r="AS25" s="180"/>
      <c r="AT25" s="180"/>
    </row>
    <row r="26" spans="2:48" x14ac:dyDescent="0.55000000000000004">
      <c r="B26" s="211"/>
      <c r="C26">
        <v>34</v>
      </c>
      <c r="D26" s="175"/>
      <c r="E26" s="167">
        <v>45163</v>
      </c>
      <c r="F26" s="302" t="s">
        <v>250</v>
      </c>
      <c r="G26" s="180">
        <v>24.92</v>
      </c>
      <c r="H26" s="180">
        <f>G26*U4</f>
        <v>29.904</v>
      </c>
      <c r="I26" s="168"/>
      <c r="J26" s="169"/>
      <c r="K26" s="169"/>
      <c r="L26" s="161"/>
      <c r="M26" s="180">
        <f>G26*U3</f>
        <v>21.182000000000002</v>
      </c>
      <c r="N26" s="168">
        <v>19.420000000000002</v>
      </c>
      <c r="O26" s="169" t="s">
        <v>241</v>
      </c>
      <c r="P26" s="264">
        <v>45289</v>
      </c>
      <c r="Q26" s="161">
        <f>P26-E26</f>
        <v>126</v>
      </c>
      <c r="R26" s="261">
        <f>-((G26-N26)/G26)*U5*S27</f>
        <v>-2664.920835923388</v>
      </c>
      <c r="S26" s="267">
        <f>S27+R52</f>
        <v>122762.28836532038</v>
      </c>
      <c r="T26" s="171"/>
      <c r="U26" s="263">
        <f t="shared" si="2"/>
        <v>0.7792937399678973</v>
      </c>
      <c r="V26" s="168"/>
      <c r="W26" s="168"/>
      <c r="X26" s="305"/>
      <c r="Y26" s="286" t="s">
        <v>182</v>
      </c>
      <c r="Z26" s="290">
        <v>45167</v>
      </c>
      <c r="AA26" s="284" t="s">
        <v>181</v>
      </c>
      <c r="AB26" s="284"/>
      <c r="AC26" s="284">
        <v>3.24</v>
      </c>
      <c r="AD26" s="293">
        <f t="shared" si="3"/>
        <v>-0.869983948635634</v>
      </c>
      <c r="AE26" s="284">
        <v>2.0099999999999998</v>
      </c>
      <c r="AF26" s="288"/>
      <c r="AG26" s="284">
        <v>2.27</v>
      </c>
      <c r="AH26" s="289">
        <f t="shared" si="1"/>
        <v>0.908908507223114</v>
      </c>
      <c r="AI26" s="284"/>
      <c r="AJ26" s="284" t="s">
        <v>181</v>
      </c>
      <c r="AK26" s="177"/>
      <c r="AL26" s="177"/>
      <c r="AM26" s="155" t="s">
        <v>181</v>
      </c>
      <c r="AN26" s="177"/>
      <c r="AO26" s="180"/>
      <c r="AP26" s="180"/>
      <c r="AQ26" s="180"/>
      <c r="AR26" s="180"/>
      <c r="AS26" s="180"/>
      <c r="AT26" s="180"/>
    </row>
    <row r="27" spans="2:48" x14ac:dyDescent="0.55000000000000004">
      <c r="B27" s="211"/>
      <c r="C27">
        <v>33</v>
      </c>
      <c r="D27" s="175"/>
      <c r="E27" s="167">
        <v>45156</v>
      </c>
      <c r="F27" s="177" t="s">
        <v>249</v>
      </c>
      <c r="G27" s="180">
        <v>16</v>
      </c>
      <c r="H27" s="180">
        <f>G27*U4</f>
        <v>19.2</v>
      </c>
      <c r="I27" s="168">
        <v>16.47</v>
      </c>
      <c r="J27" s="169"/>
      <c r="K27" s="169">
        <v>45211</v>
      </c>
      <c r="L27" s="161">
        <f>K27-E27</f>
        <v>55</v>
      </c>
      <c r="M27" s="180">
        <f>G27*U3</f>
        <v>13.6</v>
      </c>
      <c r="N27" s="168"/>
      <c r="O27" s="169"/>
      <c r="P27" s="264"/>
      <c r="Q27" s="161"/>
      <c r="R27" s="299">
        <f>-((G27-I27)/G27)*U5*S28</f>
        <v>347.73416665183839</v>
      </c>
      <c r="S27" s="267">
        <f>S28+R28</f>
        <v>120745.14042038332</v>
      </c>
      <c r="T27" s="171"/>
      <c r="U27" s="263"/>
      <c r="V27" s="168"/>
      <c r="W27" s="168"/>
      <c r="X27" s="305"/>
      <c r="Y27" s="286"/>
      <c r="Z27" s="290">
        <v>45164</v>
      </c>
      <c r="AA27" s="284" t="s">
        <v>183</v>
      </c>
      <c r="AB27" s="284" t="s">
        <v>184</v>
      </c>
      <c r="AC27" s="284">
        <v>71.98</v>
      </c>
      <c r="AD27" s="293">
        <f t="shared" si="3"/>
        <v>3.4987500000000002</v>
      </c>
      <c r="AE27" s="284"/>
      <c r="AF27" s="288"/>
      <c r="AG27" s="284"/>
      <c r="AH27" s="289"/>
      <c r="AI27" s="284"/>
      <c r="AJ27" s="284" t="s">
        <v>183</v>
      </c>
      <c r="AK27" s="177"/>
      <c r="AL27" s="177"/>
      <c r="AM27" s="155" t="s">
        <v>183</v>
      </c>
      <c r="AN27" s="177"/>
      <c r="AO27" s="180"/>
      <c r="AP27" s="180"/>
      <c r="AQ27" s="180"/>
      <c r="AR27" s="180"/>
      <c r="AS27" s="180"/>
      <c r="AT27" s="180"/>
    </row>
    <row r="28" spans="2:48" x14ac:dyDescent="0.55000000000000004">
      <c r="B28" s="211"/>
      <c r="C28">
        <v>32</v>
      </c>
      <c r="D28" s="175"/>
      <c r="E28" s="167">
        <v>45149</v>
      </c>
      <c r="F28" s="155" t="s">
        <v>248</v>
      </c>
      <c r="G28" s="168">
        <v>2.2400000000000002</v>
      </c>
      <c r="H28" s="168">
        <f>G28*U4</f>
        <v>2.6880000000000002</v>
      </c>
      <c r="I28" s="180"/>
      <c r="J28" s="169" t="s">
        <v>81</v>
      </c>
      <c r="K28" s="169">
        <v>45152</v>
      </c>
      <c r="L28" s="161">
        <f>K28-E28</f>
        <v>3</v>
      </c>
      <c r="M28" s="180">
        <f>G28*U3</f>
        <v>1.9040000000000001</v>
      </c>
      <c r="N28" s="168"/>
      <c r="O28" s="169"/>
      <c r="P28" s="264"/>
      <c r="Q28" s="161"/>
      <c r="R28" s="299">
        <f>-((G28-H28)/G28)*U5*S29</f>
        <v>2367.5517729486924</v>
      </c>
      <c r="S28" s="267">
        <f>S29</f>
        <v>118377.58864743463</v>
      </c>
      <c r="T28" s="171"/>
      <c r="U28" s="263">
        <f t="shared" si="2"/>
        <v>0</v>
      </c>
      <c r="V28" s="168"/>
      <c r="W28" s="168"/>
      <c r="X28" s="305"/>
      <c r="Y28" s="286"/>
      <c r="Z28" s="290">
        <v>45154</v>
      </c>
      <c r="AA28" s="284" t="s">
        <v>185</v>
      </c>
      <c r="AB28" s="284"/>
      <c r="AC28" s="284">
        <v>4.72</v>
      </c>
      <c r="AD28" s="293">
        <f t="shared" si="3"/>
        <v>1.1071428571428568</v>
      </c>
      <c r="AE28" s="284"/>
      <c r="AF28" s="288"/>
      <c r="AG28" s="284"/>
      <c r="AH28" s="289"/>
      <c r="AI28" s="284"/>
      <c r="AJ28" s="284" t="s">
        <v>185</v>
      </c>
      <c r="AK28" s="177"/>
      <c r="AL28" s="177"/>
      <c r="AM28" s="155" t="s">
        <v>185</v>
      </c>
      <c r="AN28" s="177"/>
      <c r="AO28" s="180"/>
      <c r="AP28" s="180"/>
      <c r="AQ28" s="180"/>
      <c r="AR28" s="180"/>
      <c r="AS28" s="180"/>
      <c r="AT28" s="180"/>
    </row>
    <row r="29" spans="2:48" x14ac:dyDescent="0.55000000000000004">
      <c r="B29" s="211"/>
      <c r="C29">
        <v>31</v>
      </c>
      <c r="D29" s="175"/>
      <c r="E29" s="167">
        <v>45142</v>
      </c>
      <c r="F29" s="177" t="s">
        <v>247</v>
      </c>
      <c r="G29" s="168">
        <v>29.95</v>
      </c>
      <c r="H29" s="168">
        <f>G29*U4</f>
        <v>35.94</v>
      </c>
      <c r="I29" s="180"/>
      <c r="J29" s="169" t="s">
        <v>81</v>
      </c>
      <c r="K29" s="169">
        <v>45280</v>
      </c>
      <c r="L29" s="310">
        <f>K29-E29</f>
        <v>138</v>
      </c>
      <c r="M29" s="180">
        <f>G29*U3</f>
        <v>25.4575</v>
      </c>
      <c r="N29" s="168"/>
      <c r="O29" s="169"/>
      <c r="P29" s="264"/>
      <c r="Q29" s="161"/>
      <c r="R29" s="299">
        <f>-((G29-H29)/G29)*U5*S30</f>
        <v>2282.6560413993384</v>
      </c>
      <c r="S29" s="267">
        <f>S30+R34+R57</f>
        <v>118377.58864743463</v>
      </c>
      <c r="T29" s="171"/>
      <c r="U29" s="263">
        <f t="shared" si="2"/>
        <v>0</v>
      </c>
      <c r="V29" s="168"/>
      <c r="W29" s="168"/>
      <c r="X29" s="305"/>
      <c r="Y29" s="286"/>
      <c r="Z29" s="290">
        <v>45153</v>
      </c>
      <c r="AA29" s="284" t="s">
        <v>186</v>
      </c>
      <c r="AB29" s="284"/>
      <c r="AC29" s="284">
        <v>26.99</v>
      </c>
      <c r="AD29" s="293">
        <f t="shared" si="3"/>
        <v>-9.8831385642737968E-2</v>
      </c>
      <c r="AE29" s="284">
        <v>17.78</v>
      </c>
      <c r="AF29" s="288"/>
      <c r="AG29" s="284">
        <v>17.850000000000001</v>
      </c>
      <c r="AH29" s="289">
        <f t="shared" si="1"/>
        <v>0.40400667779632715</v>
      </c>
      <c r="AI29" s="284"/>
      <c r="AJ29" s="284" t="s">
        <v>186</v>
      </c>
      <c r="AK29" s="177"/>
      <c r="AL29" s="177"/>
      <c r="AM29" s="155" t="s">
        <v>186</v>
      </c>
      <c r="AN29" s="177"/>
      <c r="AO29" s="180"/>
      <c r="AP29" s="180"/>
      <c r="AQ29" s="180"/>
      <c r="AR29" s="180"/>
      <c r="AS29" s="180"/>
      <c r="AT29" s="180"/>
    </row>
    <row r="30" spans="2:48" x14ac:dyDescent="0.55000000000000004">
      <c r="B30" s="211"/>
      <c r="C30">
        <v>30</v>
      </c>
      <c r="D30" s="175"/>
      <c r="E30" s="167">
        <v>45135</v>
      </c>
      <c r="F30" s="302" t="s">
        <v>246</v>
      </c>
      <c r="G30" s="168">
        <v>35.270000000000003</v>
      </c>
      <c r="H30" s="168">
        <f>G30*U4</f>
        <v>42.324000000000005</v>
      </c>
      <c r="I30" s="180"/>
      <c r="J30" s="169"/>
      <c r="K30" s="264"/>
      <c r="L30" s="161"/>
      <c r="M30" s="180">
        <f>G30*U3</f>
        <v>29.979500000000002</v>
      </c>
      <c r="N30" s="168">
        <v>33.79</v>
      </c>
      <c r="O30" s="169" t="s">
        <v>241</v>
      </c>
      <c r="P30" s="264">
        <v>45289</v>
      </c>
      <c r="Q30" s="161">
        <f>P30-E30</f>
        <v>154</v>
      </c>
      <c r="R30" s="261">
        <f>-((G30-N30)/G30)*U5*S31</f>
        <v>-478.92414818131994</v>
      </c>
      <c r="S30" s="267">
        <f>S31</f>
        <v>114132.80206996694</v>
      </c>
      <c r="T30" s="171"/>
      <c r="U30" s="263"/>
      <c r="V30" s="168"/>
      <c r="W30" s="168"/>
      <c r="X30" s="305"/>
      <c r="Y30" s="292">
        <f>P30-E30</f>
        <v>154</v>
      </c>
      <c r="Z30" s="290">
        <v>44783</v>
      </c>
      <c r="AA30" s="284" t="s">
        <v>187</v>
      </c>
      <c r="AB30" s="284"/>
      <c r="AC30" s="284">
        <v>3.18</v>
      </c>
      <c r="AD30" s="293">
        <f t="shared" si="3"/>
        <v>-0.90983838956620355</v>
      </c>
      <c r="AE30" s="284"/>
      <c r="AF30" s="288"/>
      <c r="AG30" s="284"/>
      <c r="AH30" s="289"/>
      <c r="AI30" s="284"/>
      <c r="AJ30" s="284" t="s">
        <v>187</v>
      </c>
      <c r="AK30" s="177"/>
      <c r="AL30" s="177"/>
      <c r="AM30" s="155" t="s">
        <v>187</v>
      </c>
      <c r="AN30" s="177"/>
      <c r="AO30" s="180"/>
      <c r="AP30" s="180"/>
      <c r="AQ30" s="180"/>
      <c r="AR30" s="180"/>
      <c r="AS30" s="180"/>
      <c r="AT30" s="180"/>
    </row>
    <row r="31" spans="2:48" x14ac:dyDescent="0.55000000000000004">
      <c r="B31" s="211"/>
      <c r="C31">
        <v>29</v>
      </c>
      <c r="D31" s="175"/>
      <c r="E31" s="167">
        <v>45128</v>
      </c>
      <c r="F31" s="177" t="s">
        <v>214</v>
      </c>
      <c r="G31" s="180">
        <v>11.01</v>
      </c>
      <c r="H31" s="168">
        <f>G31*U4</f>
        <v>13.212</v>
      </c>
      <c r="I31" s="180">
        <v>11.21</v>
      </c>
      <c r="J31" s="264"/>
      <c r="K31" s="264">
        <v>45170</v>
      </c>
      <c r="L31" s="161">
        <f>K31-E31</f>
        <v>42</v>
      </c>
      <c r="M31" s="180">
        <f>G31*U3</f>
        <v>9.3584999999999994</v>
      </c>
      <c r="N31" s="180"/>
      <c r="O31" s="264"/>
      <c r="P31" s="264"/>
      <c r="Q31" s="161"/>
      <c r="R31" s="299">
        <f>-((G31-I31)/G31)*U5*S32</f>
        <v>207.3257076656995</v>
      </c>
      <c r="S31" s="267">
        <f>S32</f>
        <v>114132.80206996694</v>
      </c>
      <c r="T31" s="171"/>
      <c r="U31" s="263">
        <f t="shared" si="2"/>
        <v>0</v>
      </c>
      <c r="V31" s="168">
        <v>14.91</v>
      </c>
      <c r="W31" s="168">
        <f>V31*0.752</f>
        <v>11.21232</v>
      </c>
      <c r="X31" s="305" t="s">
        <v>266</v>
      </c>
      <c r="Y31" s="295" t="s">
        <v>188</v>
      </c>
      <c r="Z31" s="290"/>
      <c r="AA31" s="284" t="s">
        <v>80</v>
      </c>
      <c r="AB31" s="284" t="s">
        <v>169</v>
      </c>
      <c r="AC31" s="284"/>
      <c r="AD31" s="293"/>
      <c r="AE31" s="284">
        <v>2.92</v>
      </c>
      <c r="AF31" s="288"/>
      <c r="AG31" s="284">
        <v>2.96</v>
      </c>
      <c r="AH31" s="289">
        <f t="shared" si="1"/>
        <v>0.73115349682107178</v>
      </c>
      <c r="AI31" s="284"/>
      <c r="AJ31" s="284" t="s">
        <v>80</v>
      </c>
      <c r="AK31" s="177"/>
      <c r="AL31" s="177"/>
      <c r="AM31" s="177" t="s">
        <v>80</v>
      </c>
      <c r="AN31" s="177"/>
      <c r="AO31" s="180"/>
      <c r="AP31" s="180"/>
      <c r="AQ31" s="180"/>
      <c r="AR31" s="180"/>
      <c r="AS31" s="180"/>
      <c r="AT31" s="180"/>
    </row>
    <row r="32" spans="2:48" x14ac:dyDescent="0.55000000000000004">
      <c r="B32" s="211"/>
      <c r="C32">
        <v>28</v>
      </c>
      <c r="D32" s="175"/>
      <c r="E32" s="167">
        <v>45121</v>
      </c>
      <c r="F32" s="302" t="s">
        <v>245</v>
      </c>
      <c r="G32" s="168">
        <v>32.479999999999997</v>
      </c>
      <c r="H32" s="168">
        <f>G32*U4</f>
        <v>38.975999999999992</v>
      </c>
      <c r="I32" s="180"/>
      <c r="J32" s="169"/>
      <c r="K32" s="264"/>
      <c r="L32" s="161"/>
      <c r="M32" s="180">
        <f>G32*U3</f>
        <v>27.607999999999997</v>
      </c>
      <c r="N32" s="168">
        <v>31.31</v>
      </c>
      <c r="O32" s="169" t="s">
        <v>241</v>
      </c>
      <c r="P32" s="264">
        <v>45289</v>
      </c>
      <c r="Q32" s="161">
        <f>P32-E32</f>
        <v>168</v>
      </c>
      <c r="R32" s="261">
        <f>-((G32-N32)/G32)*U5*S33</f>
        <v>-395.32988775015605</v>
      </c>
      <c r="S32" s="267">
        <f>S33+R33+R37</f>
        <v>114132.80206996694</v>
      </c>
      <c r="T32" s="171"/>
      <c r="U32" s="263">
        <f t="shared" si="2"/>
        <v>0.96397783251231528</v>
      </c>
      <c r="V32" s="168"/>
      <c r="W32" s="168"/>
      <c r="X32" s="305"/>
      <c r="Y32" s="286"/>
      <c r="Z32" s="290">
        <v>45132</v>
      </c>
      <c r="AA32" s="284" t="s">
        <v>189</v>
      </c>
      <c r="AB32" s="284" t="s">
        <v>169</v>
      </c>
      <c r="AC32" s="284"/>
      <c r="AD32" s="293"/>
      <c r="AE32" s="284">
        <v>3.47</v>
      </c>
      <c r="AF32" s="288"/>
      <c r="AG32" s="284">
        <v>3.5</v>
      </c>
      <c r="AH32" s="289">
        <f t="shared" si="1"/>
        <v>0.89224137931034486</v>
      </c>
      <c r="AI32" s="284"/>
      <c r="AJ32" s="284" t="s">
        <v>189</v>
      </c>
      <c r="AK32" s="177"/>
      <c r="AL32" s="177"/>
      <c r="AM32" s="155" t="s">
        <v>189</v>
      </c>
      <c r="AN32" s="177"/>
      <c r="AO32" s="180"/>
      <c r="AP32" s="180"/>
      <c r="AQ32" s="180"/>
      <c r="AR32" s="180"/>
      <c r="AS32" s="180"/>
      <c r="AT32" s="180"/>
    </row>
    <row r="33" spans="2:46" x14ac:dyDescent="0.55000000000000004">
      <c r="B33" s="211"/>
      <c r="C33">
        <v>27</v>
      </c>
      <c r="D33" s="173" t="s">
        <v>70</v>
      </c>
      <c r="E33" s="167">
        <v>45114</v>
      </c>
      <c r="F33" s="155" t="s">
        <v>243</v>
      </c>
      <c r="G33" s="168">
        <v>5.93</v>
      </c>
      <c r="H33" s="168">
        <f>G33*U4</f>
        <v>7.1159999999999997</v>
      </c>
      <c r="I33" s="168"/>
      <c r="J33" s="169" t="s">
        <v>81</v>
      </c>
      <c r="K33" s="169">
        <v>45120</v>
      </c>
      <c r="L33" s="161">
        <f t="shared" ref="L33:L39" si="4">K33-E33</f>
        <v>6</v>
      </c>
      <c r="M33" s="168">
        <f>G33*U3</f>
        <v>5.0404999999999998</v>
      </c>
      <c r="N33" s="168"/>
      <c r="O33" s="169"/>
      <c r="P33" s="169"/>
      <c r="Q33" s="161"/>
      <c r="R33" s="299">
        <f>-((G33-H33)/G33)*U5*S34</f>
        <v>2244.7865774676893</v>
      </c>
      <c r="S33" s="267">
        <f>S34+R35+R40+R41</f>
        <v>109746.27994978706</v>
      </c>
      <c r="T33" s="171"/>
      <c r="U33" s="263">
        <f t="shared" si="2"/>
        <v>0</v>
      </c>
      <c r="V33" s="168"/>
      <c r="W33" s="168"/>
      <c r="X33" s="305"/>
      <c r="Y33" s="286"/>
      <c r="Z33" s="290"/>
      <c r="AA33" s="284" t="s">
        <v>190</v>
      </c>
      <c r="AB33" s="284"/>
      <c r="AC33" s="284">
        <v>3.09</v>
      </c>
      <c r="AD33" s="293">
        <f>AC33/G33-1</f>
        <v>-0.47892074198988199</v>
      </c>
      <c r="AE33" s="284"/>
      <c r="AF33" s="288"/>
      <c r="AG33" s="284"/>
      <c r="AH33" s="289"/>
      <c r="AI33" s="284"/>
      <c r="AJ33" s="284" t="s">
        <v>190</v>
      </c>
      <c r="AK33" s="177"/>
      <c r="AL33" s="177"/>
      <c r="AM33" s="155" t="s">
        <v>190</v>
      </c>
      <c r="AN33" s="177"/>
      <c r="AO33" s="180"/>
      <c r="AP33" s="180"/>
      <c r="AQ33" s="180"/>
      <c r="AR33" s="180"/>
      <c r="AS33" s="180"/>
      <c r="AT33" s="180"/>
    </row>
    <row r="34" spans="2:46" x14ac:dyDescent="0.55000000000000004">
      <c r="B34" s="211"/>
      <c r="C34">
        <v>26</v>
      </c>
      <c r="D34" s="173" t="s">
        <v>71</v>
      </c>
      <c r="E34" s="303">
        <v>45107</v>
      </c>
      <c r="F34" s="177" t="s">
        <v>165</v>
      </c>
      <c r="G34" s="180">
        <v>11.03</v>
      </c>
      <c r="H34" s="180">
        <f>G34*U4</f>
        <v>13.235999999999999</v>
      </c>
      <c r="I34" s="180"/>
      <c r="J34" s="264" t="s">
        <v>81</v>
      </c>
      <c r="K34" s="264">
        <v>45139</v>
      </c>
      <c r="L34" s="260">
        <f t="shared" si="4"/>
        <v>32</v>
      </c>
      <c r="M34" s="180">
        <f>G34*U3</f>
        <v>9.3754999999999988</v>
      </c>
      <c r="N34" s="180"/>
      <c r="O34" s="264"/>
      <c r="P34" s="264"/>
      <c r="Q34" s="260"/>
      <c r="R34" s="299">
        <f>-((G34-H34)/G34)*U5*S35</f>
        <v>2244.7865774676889</v>
      </c>
      <c r="S34" s="267">
        <f>S35</f>
        <v>112239.32887338445</v>
      </c>
      <c r="T34" s="181"/>
      <c r="U34" s="263">
        <f>N34/G34</f>
        <v>0</v>
      </c>
      <c r="V34" s="168"/>
      <c r="W34" s="168"/>
      <c r="X34" s="305"/>
      <c r="Y34" s="286"/>
      <c r="Z34" s="290">
        <v>44748</v>
      </c>
      <c r="AA34" s="284" t="s">
        <v>191</v>
      </c>
      <c r="AB34" s="284"/>
      <c r="AC34" s="284" t="s">
        <v>81</v>
      </c>
      <c r="AD34" s="293"/>
      <c r="AE34" s="284"/>
      <c r="AF34" s="288"/>
      <c r="AG34" s="284"/>
      <c r="AH34" s="289"/>
      <c r="AI34" s="284"/>
      <c r="AJ34" s="284" t="s">
        <v>191</v>
      </c>
      <c r="AK34" s="177"/>
      <c r="AL34" s="177"/>
      <c r="AM34" s="177" t="s">
        <v>191</v>
      </c>
      <c r="AN34" s="177"/>
      <c r="AO34" s="180"/>
      <c r="AP34" s="180"/>
      <c r="AQ34" s="180"/>
      <c r="AR34" s="180"/>
      <c r="AS34" s="180"/>
      <c r="AT34" s="180"/>
    </row>
    <row r="35" spans="2:46" ht="14.25" customHeight="1" x14ac:dyDescent="0.55000000000000004">
      <c r="B35" s="211"/>
      <c r="C35">
        <v>25</v>
      </c>
      <c r="D35" s="173" t="s">
        <v>72</v>
      </c>
      <c r="E35" s="303">
        <v>45100</v>
      </c>
      <c r="F35" s="177" t="s">
        <v>242</v>
      </c>
      <c r="G35" s="180">
        <v>2.76</v>
      </c>
      <c r="H35" s="180">
        <f>G35*U4</f>
        <v>3.3119999999999998</v>
      </c>
      <c r="I35" s="180"/>
      <c r="J35" s="264" t="s">
        <v>81</v>
      </c>
      <c r="K35" s="264">
        <v>45112</v>
      </c>
      <c r="L35" s="260">
        <f t="shared" si="4"/>
        <v>12</v>
      </c>
      <c r="M35" s="180">
        <f>G35*U3</f>
        <v>2.3459999999999996</v>
      </c>
      <c r="N35" s="180"/>
      <c r="O35" s="264"/>
      <c r="P35" s="264"/>
      <c r="Q35" s="260"/>
      <c r="R35" s="299">
        <f>-((G35-H35)/G35)*U5*S36</f>
        <v>2201.1287551204464</v>
      </c>
      <c r="S35" s="267">
        <f>S36+R36</f>
        <v>112239.32887338445</v>
      </c>
      <c r="T35" s="181"/>
      <c r="U35" s="263">
        <f>N35/G35</f>
        <v>0</v>
      </c>
      <c r="V35" s="168"/>
      <c r="W35" s="168"/>
      <c r="X35" s="305"/>
      <c r="Y35" s="286"/>
      <c r="Z35" s="290"/>
      <c r="AA35" s="284" t="s">
        <v>192</v>
      </c>
      <c r="AB35" s="284" t="s">
        <v>169</v>
      </c>
      <c r="AC35" s="284"/>
      <c r="AD35" s="293"/>
      <c r="AE35" s="284"/>
      <c r="AF35" s="288"/>
      <c r="AG35" s="284"/>
      <c r="AH35" s="289"/>
      <c r="AI35" s="284"/>
      <c r="AJ35" s="284" t="s">
        <v>192</v>
      </c>
      <c r="AK35" s="177"/>
      <c r="AL35" s="177"/>
      <c r="AM35" s="155" t="s">
        <v>192</v>
      </c>
      <c r="AN35" s="177"/>
      <c r="AO35" s="180"/>
      <c r="AP35" s="180"/>
      <c r="AQ35" s="180"/>
      <c r="AR35" s="180"/>
      <c r="AS35" s="180"/>
      <c r="AT35" s="180"/>
    </row>
    <row r="36" spans="2:46" x14ac:dyDescent="0.55000000000000004">
      <c r="B36" s="211"/>
      <c r="C36">
        <v>24</v>
      </c>
      <c r="D36" t="s">
        <v>60</v>
      </c>
      <c r="E36" s="167">
        <v>45093</v>
      </c>
      <c r="F36" s="155" t="s">
        <v>240</v>
      </c>
      <c r="G36" s="168">
        <v>2.37</v>
      </c>
      <c r="H36" s="168">
        <f>G36*U4</f>
        <v>2.8439999999999999</v>
      </c>
      <c r="I36" s="168"/>
      <c r="J36" s="169" t="s">
        <v>81</v>
      </c>
      <c r="K36" s="169">
        <v>45098</v>
      </c>
      <c r="L36" s="161">
        <f t="shared" si="4"/>
        <v>5</v>
      </c>
      <c r="M36" s="168">
        <f>G36*U3</f>
        <v>2.0145</v>
      </c>
      <c r="N36" s="168"/>
      <c r="O36" s="169"/>
      <c r="P36" s="169"/>
      <c r="Q36" s="161"/>
      <c r="R36" s="299">
        <f>-((G36-H36)/G36)*U5*S37</f>
        <v>2182.8911173621636</v>
      </c>
      <c r="S36" s="267">
        <f>S37+R38</f>
        <v>110056.43775602229</v>
      </c>
      <c r="T36" s="181"/>
      <c r="U36" s="263"/>
      <c r="V36" s="168"/>
      <c r="W36" s="168"/>
      <c r="X36" s="305"/>
      <c r="Y36" s="286"/>
      <c r="Z36" s="290">
        <v>44789</v>
      </c>
      <c r="AA36" s="284" t="s">
        <v>193</v>
      </c>
      <c r="AB36" s="284"/>
      <c r="AC36" s="284">
        <v>22.93</v>
      </c>
      <c r="AD36" s="293">
        <f>AC36/G36-1</f>
        <v>8.6751054852320664</v>
      </c>
      <c r="AE36" s="284"/>
      <c r="AF36" s="288"/>
      <c r="AG36" s="284"/>
      <c r="AH36" s="289"/>
      <c r="AI36" s="284"/>
      <c r="AJ36" s="284" t="s">
        <v>193</v>
      </c>
      <c r="AK36" s="177"/>
      <c r="AL36" s="177"/>
      <c r="AM36" s="155" t="s">
        <v>193</v>
      </c>
      <c r="AN36" s="177"/>
      <c r="AO36" s="180"/>
      <c r="AP36" s="180"/>
      <c r="AQ36" s="180"/>
      <c r="AR36" s="180"/>
      <c r="AS36" s="180"/>
      <c r="AT36" s="180"/>
    </row>
    <row r="37" spans="2:46" x14ac:dyDescent="0.55000000000000004">
      <c r="B37" s="211"/>
      <c r="C37">
        <v>23</v>
      </c>
      <c r="D37" s="173" t="s">
        <v>73</v>
      </c>
      <c r="E37" s="303">
        <v>45086</v>
      </c>
      <c r="F37" s="177" t="s">
        <v>239</v>
      </c>
      <c r="G37" s="180">
        <v>1.78</v>
      </c>
      <c r="H37" s="180">
        <f>G37*U4</f>
        <v>2.1360000000000001</v>
      </c>
      <c r="I37" s="180"/>
      <c r="J37" s="264" t="s">
        <v>81</v>
      </c>
      <c r="K37" s="264">
        <v>45119</v>
      </c>
      <c r="L37" s="260">
        <f t="shared" si="4"/>
        <v>33</v>
      </c>
      <c r="M37" s="180">
        <f>G37*U3</f>
        <v>1.5129999999999999</v>
      </c>
      <c r="N37" s="180"/>
      <c r="O37" s="264"/>
      <c r="P37" s="264"/>
      <c r="Q37" s="260"/>
      <c r="R37" s="299">
        <f>-((G37-H37)/G37)*U5*S38</f>
        <v>2141.7355427121997</v>
      </c>
      <c r="S37" s="267">
        <f>S38+R44</f>
        <v>109144.55586810823</v>
      </c>
      <c r="T37" s="181"/>
      <c r="U37" s="263">
        <f t="shared" si="2"/>
        <v>0</v>
      </c>
      <c r="V37" s="168"/>
      <c r="W37" s="168"/>
      <c r="X37" s="305"/>
      <c r="Y37" s="286"/>
      <c r="Z37" s="290">
        <v>44733</v>
      </c>
      <c r="AA37" s="284" t="s">
        <v>194</v>
      </c>
      <c r="AB37" s="284"/>
      <c r="AC37" s="284">
        <v>8.66</v>
      </c>
      <c r="AD37" s="293">
        <f>AC37/G37-1</f>
        <v>3.8651685393258424</v>
      </c>
      <c r="AE37" s="284"/>
      <c r="AF37" s="288"/>
      <c r="AG37" s="284"/>
      <c r="AH37" s="289"/>
      <c r="AI37" s="284"/>
      <c r="AJ37" s="284" t="s">
        <v>194</v>
      </c>
      <c r="AK37" s="177"/>
      <c r="AL37" s="177"/>
      <c r="AM37" s="155" t="s">
        <v>194</v>
      </c>
      <c r="AN37" s="182"/>
      <c r="AO37" s="180"/>
      <c r="AP37" s="180"/>
      <c r="AQ37" s="180"/>
      <c r="AR37" s="180"/>
      <c r="AS37" s="180"/>
      <c r="AT37" s="180"/>
    </row>
    <row r="38" spans="2:46" x14ac:dyDescent="0.55000000000000004">
      <c r="B38" s="211"/>
      <c r="C38">
        <v>22</v>
      </c>
      <c r="D38" s="173" t="s">
        <v>74</v>
      </c>
      <c r="E38" s="167">
        <v>45079</v>
      </c>
      <c r="F38" s="155" t="s">
        <v>238</v>
      </c>
      <c r="G38" s="168">
        <v>21.76</v>
      </c>
      <c r="H38" s="168">
        <f>G38*U4</f>
        <v>26.112000000000002</v>
      </c>
      <c r="I38" s="168">
        <v>23.65</v>
      </c>
      <c r="J38" s="169"/>
      <c r="K38" s="169">
        <v>45093</v>
      </c>
      <c r="L38" s="161">
        <f t="shared" si="4"/>
        <v>14</v>
      </c>
      <c r="M38" s="168">
        <f>G38*U3</f>
        <v>18.496000000000002</v>
      </c>
      <c r="N38" s="168"/>
      <c r="O38" s="169"/>
      <c r="P38" s="169"/>
      <c r="Q38" s="161"/>
      <c r="R38" s="299">
        <f>-((G38-I38)/G38)*U5*S39</f>
        <v>911.88188791406481</v>
      </c>
      <c r="S38" s="267">
        <f>S39+R39</f>
        <v>107086.77713560997</v>
      </c>
      <c r="T38" s="181"/>
      <c r="U38" s="263">
        <f t="shared" si="2"/>
        <v>0</v>
      </c>
      <c r="V38" s="168"/>
      <c r="W38" s="168"/>
      <c r="X38" s="305"/>
      <c r="Y38" s="286"/>
      <c r="Z38" s="290">
        <v>44720</v>
      </c>
      <c r="AA38" s="284" t="s">
        <v>195</v>
      </c>
      <c r="AB38" s="284"/>
      <c r="AC38" s="284">
        <v>12.52</v>
      </c>
      <c r="AD38" s="293">
        <f>AC38/G38-1</f>
        <v>-0.42463235294117652</v>
      </c>
      <c r="AE38" s="284">
        <v>9.36</v>
      </c>
      <c r="AF38" s="288"/>
      <c r="AG38" s="284">
        <v>9.68</v>
      </c>
      <c r="AH38" s="289">
        <f t="shared" si="1"/>
        <v>0.55514705882352944</v>
      </c>
      <c r="AI38" s="284"/>
      <c r="AJ38" s="284" t="s">
        <v>195</v>
      </c>
      <c r="AK38" s="177"/>
      <c r="AL38" s="177"/>
      <c r="AM38" s="155" t="s">
        <v>195</v>
      </c>
      <c r="AN38" s="182"/>
      <c r="AO38" s="266"/>
      <c r="AP38" s="180"/>
      <c r="AQ38" s="180"/>
      <c r="AR38" s="180"/>
      <c r="AS38" s="180"/>
      <c r="AT38" s="180"/>
    </row>
    <row r="39" spans="2:46" x14ac:dyDescent="0.55000000000000004">
      <c r="B39" s="211"/>
      <c r="C39">
        <v>21</v>
      </c>
      <c r="D39" s="175" t="s">
        <v>75</v>
      </c>
      <c r="E39" s="167">
        <v>45072</v>
      </c>
      <c r="F39" s="155" t="s">
        <v>237</v>
      </c>
      <c r="G39" s="168">
        <v>8.5500000000000007</v>
      </c>
      <c r="H39" s="168">
        <f>G39*U4</f>
        <v>10.26</v>
      </c>
      <c r="I39" s="168"/>
      <c r="J39" s="169" t="s">
        <v>81</v>
      </c>
      <c r="K39" s="169">
        <v>45078</v>
      </c>
      <c r="L39" s="161">
        <f t="shared" si="4"/>
        <v>6</v>
      </c>
      <c r="M39" s="168">
        <f>G39*U3</f>
        <v>7.2675000000000001</v>
      </c>
      <c r="N39" s="168"/>
      <c r="O39" s="169"/>
      <c r="P39" s="169"/>
      <c r="Q39" s="161"/>
      <c r="R39" s="299">
        <f>-((G39-H39)/G39)*U5*S40</f>
        <v>2099.7407281492137</v>
      </c>
      <c r="S39" s="267">
        <f>S40</f>
        <v>104987.03640746075</v>
      </c>
      <c r="T39" s="181"/>
      <c r="U39" s="263">
        <f t="shared" si="2"/>
        <v>0</v>
      </c>
      <c r="V39" s="168"/>
      <c r="W39" s="168"/>
      <c r="X39" s="305"/>
      <c r="Y39" s="286"/>
      <c r="Z39" s="290">
        <v>44712</v>
      </c>
      <c r="AA39" s="284" t="s">
        <v>196</v>
      </c>
      <c r="AB39" s="284"/>
      <c r="AC39" s="291">
        <v>22</v>
      </c>
      <c r="AD39" s="293">
        <f>AC39/G39-1</f>
        <v>1.5730994152046782</v>
      </c>
      <c r="AE39" s="284">
        <v>16.22</v>
      </c>
      <c r="AF39" s="288"/>
      <c r="AG39" s="284">
        <v>16.5</v>
      </c>
      <c r="AH39" s="289">
        <f t="shared" si="1"/>
        <v>-0.92982456140350855</v>
      </c>
      <c r="AI39" s="284"/>
      <c r="AJ39" s="284" t="s">
        <v>196</v>
      </c>
      <c r="AK39" s="177"/>
      <c r="AL39" s="177"/>
      <c r="AM39" s="155" t="s">
        <v>196</v>
      </c>
      <c r="AN39" s="182"/>
      <c r="AO39" s="180"/>
      <c r="AP39" s="180"/>
      <c r="AQ39" s="180"/>
      <c r="AR39" s="180"/>
      <c r="AS39" s="180"/>
      <c r="AT39" s="180"/>
    </row>
    <row r="40" spans="2:46" ht="14.65" customHeight="1" x14ac:dyDescent="0.55000000000000004">
      <c r="B40" s="211"/>
      <c r="C40">
        <v>20</v>
      </c>
      <c r="D40" s="173" t="s">
        <v>76</v>
      </c>
      <c r="E40" s="303">
        <v>45065</v>
      </c>
      <c r="F40" s="177" t="s">
        <v>236</v>
      </c>
      <c r="G40" s="180">
        <v>5.75</v>
      </c>
      <c r="H40" s="180">
        <f>G40*U4</f>
        <v>6.8999999999999995</v>
      </c>
      <c r="I40" s="180"/>
      <c r="J40" s="264"/>
      <c r="K40" s="264"/>
      <c r="L40" s="260"/>
      <c r="M40" s="180">
        <f>G40*U3</f>
        <v>4.8875000000000002</v>
      </c>
      <c r="N40" s="180">
        <v>3.96</v>
      </c>
      <c r="O40" s="264" t="s">
        <v>81</v>
      </c>
      <c r="P40" s="264">
        <v>45114</v>
      </c>
      <c r="Q40" s="161">
        <f>P40-E40</f>
        <v>49</v>
      </c>
      <c r="R40" s="299">
        <f>-((G40-N40)/G40)*U5*S40</f>
        <v>-3268.2920899018218</v>
      </c>
      <c r="S40" s="267">
        <f>S41+R42</f>
        <v>104987.03640746075</v>
      </c>
      <c r="T40" s="267"/>
      <c r="U40" s="263"/>
      <c r="V40" s="168"/>
      <c r="W40" s="168"/>
      <c r="X40" s="305"/>
      <c r="Y40" s="286"/>
      <c r="Z40" s="290">
        <v>44712</v>
      </c>
      <c r="AA40" s="284" t="s">
        <v>197</v>
      </c>
      <c r="AB40" s="284" t="s">
        <v>184</v>
      </c>
      <c r="AC40" s="291">
        <v>6.89</v>
      </c>
      <c r="AD40" s="293">
        <f>AC40/G40-1</f>
        <v>0.19826086956521727</v>
      </c>
      <c r="AE40" s="284"/>
      <c r="AF40" s="288"/>
      <c r="AG40" s="284"/>
      <c r="AH40" s="289"/>
      <c r="AI40" s="284"/>
      <c r="AJ40" s="284" t="s">
        <v>197</v>
      </c>
      <c r="AK40" s="177"/>
      <c r="AL40" s="177"/>
      <c r="AM40" s="155" t="s">
        <v>197</v>
      </c>
      <c r="AN40" s="182"/>
      <c r="AO40" s="180"/>
      <c r="AP40" s="180"/>
      <c r="AQ40" s="180"/>
      <c r="AR40" s="180"/>
      <c r="AS40" s="180"/>
      <c r="AT40" s="180"/>
    </row>
    <row r="41" spans="2:46" ht="14.1" customHeight="1" x14ac:dyDescent="0.55000000000000004">
      <c r="B41" s="211" t="s">
        <v>198</v>
      </c>
      <c r="C41">
        <v>19</v>
      </c>
      <c r="D41" s="173" t="s">
        <v>77</v>
      </c>
      <c r="E41" s="303">
        <v>45058</v>
      </c>
      <c r="F41" s="177" t="s">
        <v>235</v>
      </c>
      <c r="G41" s="180">
        <v>4.1900000000000004</v>
      </c>
      <c r="H41" s="180">
        <f>G41*U4</f>
        <v>5.0280000000000005</v>
      </c>
      <c r="I41" s="180"/>
      <c r="J41" s="264"/>
      <c r="K41" s="264"/>
      <c r="L41" s="260"/>
      <c r="M41" s="180">
        <f>G41*U3</f>
        <v>3.5615000000000001</v>
      </c>
      <c r="N41" s="180">
        <v>3.61</v>
      </c>
      <c r="O41" s="264" t="s">
        <v>81</v>
      </c>
      <c r="P41" s="264">
        <v>45114</v>
      </c>
      <c r="Q41" s="161">
        <f>P41-E41</f>
        <v>56</v>
      </c>
      <c r="R41" s="299">
        <f>-((G41-N41)/G41)*U5*S41</f>
        <v>-1425.8855888160183</v>
      </c>
      <c r="S41" s="267">
        <f>S42+R46</f>
        <v>103007.94167481227</v>
      </c>
      <c r="T41" s="267"/>
      <c r="U41" s="263"/>
      <c r="V41" s="168"/>
      <c r="W41" s="168"/>
      <c r="X41" s="305"/>
      <c r="Y41" s="286"/>
      <c r="Z41" s="290">
        <v>44715</v>
      </c>
      <c r="AA41" s="284" t="s">
        <v>199</v>
      </c>
      <c r="AB41" s="284" t="s">
        <v>184</v>
      </c>
      <c r="AC41" s="291" t="s">
        <v>81</v>
      </c>
      <c r="AD41" s="293"/>
      <c r="AE41" s="284"/>
      <c r="AF41" s="288"/>
      <c r="AG41" s="284"/>
      <c r="AH41" s="289"/>
      <c r="AI41" s="284"/>
      <c r="AJ41" s="284" t="s">
        <v>199</v>
      </c>
      <c r="AK41" s="177"/>
      <c r="AL41" s="177"/>
      <c r="AM41" s="155" t="s">
        <v>199</v>
      </c>
      <c r="AN41" s="182"/>
      <c r="AO41" s="182"/>
      <c r="AP41" s="182"/>
      <c r="AQ41" s="176"/>
      <c r="AR41" s="177"/>
      <c r="AS41" s="177"/>
      <c r="AT41" s="177"/>
    </row>
    <row r="42" spans="2:46" ht="13.9" customHeight="1" x14ac:dyDescent="0.55000000000000004">
      <c r="B42" s="268"/>
      <c r="C42">
        <v>18</v>
      </c>
      <c r="D42" s="173" t="s">
        <v>78</v>
      </c>
      <c r="E42" s="167">
        <v>45051</v>
      </c>
      <c r="F42" s="155" t="s">
        <v>234</v>
      </c>
      <c r="G42" s="168">
        <v>2.79</v>
      </c>
      <c r="H42" s="168">
        <f>G42*U4</f>
        <v>3.3479999999999999</v>
      </c>
      <c r="I42" s="168"/>
      <c r="J42" s="169" t="s">
        <v>81</v>
      </c>
      <c r="K42" s="169">
        <v>45061</v>
      </c>
      <c r="L42" s="161">
        <f>K42-E42</f>
        <v>10</v>
      </c>
      <c r="M42" s="168">
        <f>G42*U3</f>
        <v>2.3715000000000002</v>
      </c>
      <c r="N42" s="168"/>
      <c r="O42" s="169"/>
      <c r="P42" s="169"/>
      <c r="Q42" s="161"/>
      <c r="R42" s="299">
        <f>-((G42-H42)/G42)*U5*S43</f>
        <v>1979.0947326484691</v>
      </c>
      <c r="S42" s="267">
        <f>S43+R43</f>
        <v>100950.16294231401</v>
      </c>
      <c r="T42" s="267"/>
      <c r="U42" s="263"/>
      <c r="V42" s="168"/>
      <c r="W42" s="168"/>
      <c r="X42" s="305"/>
      <c r="Y42" s="286"/>
      <c r="Z42" s="290">
        <v>44719</v>
      </c>
      <c r="AA42" s="284" t="s">
        <v>200</v>
      </c>
      <c r="AB42" s="284"/>
      <c r="AC42" s="291" t="s">
        <v>81</v>
      </c>
      <c r="AD42" s="293"/>
      <c r="AE42" s="284">
        <v>9.5299999999999994</v>
      </c>
      <c r="AF42" s="288"/>
      <c r="AG42" s="284">
        <v>9.94</v>
      </c>
      <c r="AH42" s="289">
        <f t="shared" si="1"/>
        <v>-2.5627240143369172</v>
      </c>
      <c r="AI42" s="284"/>
      <c r="AJ42" s="284" t="s">
        <v>200</v>
      </c>
      <c r="AK42" s="177"/>
      <c r="AL42" s="177"/>
      <c r="AM42" s="155" t="s">
        <v>200</v>
      </c>
      <c r="AN42" s="182"/>
      <c r="AO42" s="182"/>
      <c r="AP42" s="182"/>
      <c r="AQ42" s="176"/>
      <c r="AR42" s="177"/>
      <c r="AS42" s="177"/>
      <c r="AT42" s="177"/>
    </row>
    <row r="43" spans="2:46" x14ac:dyDescent="0.55000000000000004">
      <c r="B43" s="211"/>
      <c r="C43">
        <v>17</v>
      </c>
      <c r="D43" s="175" t="s">
        <v>79</v>
      </c>
      <c r="E43" s="167">
        <v>45044</v>
      </c>
      <c r="F43" s="177" t="s">
        <v>233</v>
      </c>
      <c r="G43" s="168">
        <v>2.79</v>
      </c>
      <c r="H43" s="168">
        <f>G43*U4</f>
        <v>3.3479999999999999</v>
      </c>
      <c r="I43" s="168"/>
      <c r="J43" s="169" t="s">
        <v>81</v>
      </c>
      <c r="K43" s="169">
        <v>45051</v>
      </c>
      <c r="L43" s="161">
        <f>K43-E43</f>
        <v>7</v>
      </c>
      <c r="M43" s="168">
        <f>G43*U3</f>
        <v>2.3715000000000002</v>
      </c>
      <c r="N43" s="168"/>
      <c r="O43" s="169"/>
      <c r="P43" s="169"/>
      <c r="Q43" s="161"/>
      <c r="R43" s="299">
        <f>-((G43-H43)/G43)*U5*S44</f>
        <v>1995.4263098905187</v>
      </c>
      <c r="S43" s="267">
        <f>S44+R45</f>
        <v>98954.73663242349</v>
      </c>
      <c r="T43" s="267"/>
      <c r="U43" s="263">
        <f t="shared" si="2"/>
        <v>0</v>
      </c>
      <c r="V43" s="168"/>
      <c r="W43" s="168"/>
      <c r="X43" s="305"/>
      <c r="Y43" s="286"/>
      <c r="Z43" s="290"/>
      <c r="AA43" s="284" t="s">
        <v>201</v>
      </c>
      <c r="AB43" s="284" t="s">
        <v>169</v>
      </c>
      <c r="AC43" s="291"/>
      <c r="AD43" s="293"/>
      <c r="AE43" s="284"/>
      <c r="AF43" s="288"/>
      <c r="AG43" s="284"/>
      <c r="AH43" s="289"/>
      <c r="AI43" s="284"/>
      <c r="AJ43" s="284" t="s">
        <v>201</v>
      </c>
      <c r="AK43" s="177"/>
      <c r="AL43" s="177"/>
      <c r="AM43" s="269" t="s">
        <v>201</v>
      </c>
      <c r="AN43" s="182"/>
      <c r="AO43" s="182"/>
      <c r="AP43" s="182"/>
      <c r="AQ43" s="176"/>
      <c r="AR43" s="177"/>
      <c r="AS43" s="177"/>
      <c r="AT43" s="177"/>
    </row>
    <row r="44" spans="2:46" x14ac:dyDescent="0.55000000000000004">
      <c r="B44" s="211"/>
      <c r="C44">
        <v>16</v>
      </c>
      <c r="D44" s="175"/>
      <c r="E44" s="167">
        <v>45037</v>
      </c>
      <c r="F44" s="177" t="s">
        <v>232</v>
      </c>
      <c r="G44" s="168">
        <v>6.41</v>
      </c>
      <c r="H44" s="168">
        <f>G44*U4</f>
        <v>7.6920000000000002</v>
      </c>
      <c r="I44" s="168"/>
      <c r="J44" s="169" t="s">
        <v>81</v>
      </c>
      <c r="K44" s="169">
        <v>45084</v>
      </c>
      <c r="L44" s="161">
        <f>K44-E44</f>
        <v>47</v>
      </c>
      <c r="M44" s="168">
        <f>G44*U3</f>
        <v>5.4485000000000001</v>
      </c>
      <c r="N44" s="180"/>
      <c r="O44" s="169"/>
      <c r="P44" s="169"/>
      <c r="Q44" s="161"/>
      <c r="R44" s="299">
        <f>-((G44-H44)/G44)*U5*S45</f>
        <v>2057.7787324982619</v>
      </c>
      <c r="S44" s="267">
        <f>S45+R47+R48</f>
        <v>99771.315494525974</v>
      </c>
      <c r="T44" s="267"/>
      <c r="U44" s="263">
        <f t="shared" si="2"/>
        <v>0</v>
      </c>
      <c r="V44" s="168"/>
      <c r="W44" s="168"/>
      <c r="X44" s="305"/>
      <c r="Y44" s="286"/>
      <c r="Z44" s="290"/>
      <c r="AA44" s="284" t="s">
        <v>202</v>
      </c>
      <c r="AB44" s="284" t="s">
        <v>169</v>
      </c>
      <c r="AC44" s="291"/>
      <c r="AD44" s="293"/>
      <c r="AE44" s="284"/>
      <c r="AF44" s="288"/>
      <c r="AG44" s="284"/>
      <c r="AH44" s="289"/>
      <c r="AI44" s="284"/>
      <c r="AJ44" s="284" t="s">
        <v>202</v>
      </c>
      <c r="AK44" s="177"/>
      <c r="AL44" s="177"/>
      <c r="AM44" s="155" t="s">
        <v>202</v>
      </c>
      <c r="AN44" s="182"/>
      <c r="AO44" s="182"/>
      <c r="AP44" s="182"/>
      <c r="AQ44" s="176"/>
      <c r="AR44" s="177"/>
      <c r="AS44" s="177"/>
      <c r="AT44" s="177"/>
    </row>
    <row r="45" spans="2:46" x14ac:dyDescent="0.55000000000000004">
      <c r="B45" s="211"/>
      <c r="C45" s="211">
        <v>15</v>
      </c>
      <c r="D45" s="271"/>
      <c r="E45" s="303">
        <v>45030</v>
      </c>
      <c r="F45" s="177" t="s">
        <v>231</v>
      </c>
      <c r="G45" s="180">
        <v>3.15</v>
      </c>
      <c r="H45" s="180">
        <f>G45*U4</f>
        <v>3.78</v>
      </c>
      <c r="I45" s="180"/>
      <c r="J45" s="264"/>
      <c r="K45" s="264"/>
      <c r="L45" s="260"/>
      <c r="M45" s="180">
        <f>G45*U3</f>
        <v>2.6774999999999998</v>
      </c>
      <c r="N45" s="180">
        <v>2.9</v>
      </c>
      <c r="O45" s="264" t="s">
        <v>81</v>
      </c>
      <c r="P45" s="264">
        <v>45044</v>
      </c>
      <c r="Q45" s="161">
        <f>P45-E45</f>
        <v>14</v>
      </c>
      <c r="R45" s="299">
        <f>-((G45-N45)/G45)*U5*S45</f>
        <v>-816.57886210248466</v>
      </c>
      <c r="S45" s="181">
        <f>S46</f>
        <v>102888.93662491307</v>
      </c>
      <c r="T45" s="267"/>
      <c r="U45" s="263">
        <f t="shared" si="2"/>
        <v>0.92063492063492058</v>
      </c>
      <c r="V45" s="168"/>
      <c r="W45" s="168"/>
      <c r="X45" s="305"/>
      <c r="Y45" s="286"/>
      <c r="Z45" s="290">
        <v>44671</v>
      </c>
      <c r="AA45" s="284" t="s">
        <v>203</v>
      </c>
      <c r="AB45" s="284"/>
      <c r="AC45" s="291">
        <v>26</v>
      </c>
      <c r="AD45" s="293">
        <f>AC45/G45-1</f>
        <v>7.2539682539682548</v>
      </c>
      <c r="AE45" s="284"/>
      <c r="AF45" s="288"/>
      <c r="AG45" s="284"/>
      <c r="AH45" s="289"/>
      <c r="AI45" s="284"/>
      <c r="AJ45" s="284" t="s">
        <v>203</v>
      </c>
      <c r="AK45" s="177"/>
      <c r="AL45" s="177"/>
      <c r="AM45" s="269" t="s">
        <v>203</v>
      </c>
      <c r="AN45" s="182"/>
      <c r="AO45" s="182"/>
      <c r="AP45" s="182"/>
      <c r="AQ45" s="176"/>
      <c r="AR45" s="177"/>
      <c r="AS45" s="177"/>
      <c r="AT45" s="177"/>
    </row>
    <row r="46" spans="2:46" x14ac:dyDescent="0.55000000000000004">
      <c r="B46" s="211" t="s">
        <v>198</v>
      </c>
      <c r="C46">
        <v>14</v>
      </c>
      <c r="D46" s="173"/>
      <c r="E46" s="167">
        <v>45023</v>
      </c>
      <c r="F46" s="177" t="s">
        <v>230</v>
      </c>
      <c r="G46" s="180">
        <v>5.71</v>
      </c>
      <c r="H46" s="168">
        <f>G46*U4</f>
        <v>6.8519999999999994</v>
      </c>
      <c r="I46" s="180"/>
      <c r="J46" s="264" t="s">
        <v>81</v>
      </c>
      <c r="K46" s="264">
        <v>45055</v>
      </c>
      <c r="L46" s="161">
        <f>K46-E46</f>
        <v>32</v>
      </c>
      <c r="M46" s="180">
        <f>G46*U3</f>
        <v>4.8534999999999995</v>
      </c>
      <c r="N46" s="180"/>
      <c r="O46" s="264"/>
      <c r="P46" s="264"/>
      <c r="Q46" s="161"/>
      <c r="R46" s="299">
        <f>-((G46-H46)/G46)*U5*S47</f>
        <v>2057.7787324982605</v>
      </c>
      <c r="S46" s="267">
        <f>S47</f>
        <v>102888.93662491307</v>
      </c>
      <c r="T46" s="267"/>
      <c r="U46" s="263">
        <f t="shared" si="2"/>
        <v>0</v>
      </c>
      <c r="V46" s="168"/>
      <c r="W46" s="168"/>
      <c r="X46" s="305"/>
      <c r="Y46" s="286"/>
      <c r="Z46" s="290">
        <v>44662</v>
      </c>
      <c r="AA46" s="284" t="s">
        <v>204</v>
      </c>
      <c r="AB46" s="284"/>
      <c r="AC46" s="291">
        <v>4.3899999999999997</v>
      </c>
      <c r="AD46" s="293">
        <f>AC46/G46-1</f>
        <v>-0.2311733800350263</v>
      </c>
      <c r="AE46" s="284"/>
      <c r="AF46" s="288"/>
      <c r="AG46" s="284"/>
      <c r="AH46" s="289"/>
      <c r="AI46" s="284"/>
      <c r="AJ46" s="284" t="s">
        <v>204</v>
      </c>
      <c r="AK46" s="177"/>
      <c r="AL46" s="177"/>
      <c r="AM46" s="177" t="s">
        <v>204</v>
      </c>
      <c r="AN46" s="182"/>
      <c r="AO46" s="182"/>
      <c r="AP46" s="182"/>
      <c r="AQ46" s="176"/>
      <c r="AR46" s="177"/>
      <c r="AS46" s="177"/>
      <c r="AT46" s="177"/>
    </row>
    <row r="47" spans="2:46" x14ac:dyDescent="0.55000000000000004">
      <c r="B47" s="211" t="s">
        <v>198</v>
      </c>
      <c r="C47">
        <v>13</v>
      </c>
      <c r="D47" s="270"/>
      <c r="E47" s="167">
        <v>45016</v>
      </c>
      <c r="F47" s="177" t="s">
        <v>229</v>
      </c>
      <c r="G47" s="168">
        <v>8.99</v>
      </c>
      <c r="H47" s="168">
        <f>G47*U4</f>
        <v>10.788</v>
      </c>
      <c r="I47" s="168"/>
      <c r="J47" s="169"/>
      <c r="K47" s="169"/>
      <c r="L47" s="161"/>
      <c r="M47" s="168">
        <f>G47*U3</f>
        <v>7.6414999999999997</v>
      </c>
      <c r="N47" s="168">
        <v>7.35</v>
      </c>
      <c r="O47" s="169" t="s">
        <v>81</v>
      </c>
      <c r="P47" s="169">
        <v>45037</v>
      </c>
      <c r="Q47" s="161">
        <f>P47-E47</f>
        <v>21</v>
      </c>
      <c r="R47" s="299">
        <f>-((G47-N47)/G47)*U5*S47</f>
        <v>-1876.9505680184373</v>
      </c>
      <c r="S47" s="267">
        <f>S48+R49+R51</f>
        <v>102888.93662491307</v>
      </c>
      <c r="T47" s="267"/>
      <c r="U47" s="263"/>
      <c r="V47" s="168"/>
      <c r="W47" s="168"/>
      <c r="X47" s="305"/>
      <c r="Y47" s="286"/>
      <c r="Z47" s="290">
        <v>44708</v>
      </c>
      <c r="AA47" s="284" t="s">
        <v>205</v>
      </c>
      <c r="AB47" s="284"/>
      <c r="AC47" s="291">
        <v>19.48</v>
      </c>
      <c r="AD47" s="293">
        <f>AC47/G47-1</f>
        <v>1.1668520578420467</v>
      </c>
      <c r="AE47" s="284"/>
      <c r="AF47" s="288"/>
      <c r="AG47" s="284"/>
      <c r="AH47" s="289"/>
      <c r="AI47" s="284"/>
      <c r="AJ47" s="284" t="s">
        <v>205</v>
      </c>
      <c r="AK47" s="177"/>
      <c r="AL47" s="177"/>
      <c r="AM47" s="155" t="s">
        <v>205</v>
      </c>
      <c r="AN47" s="182"/>
      <c r="AO47" s="182"/>
      <c r="AP47" s="182"/>
      <c r="AQ47" s="176"/>
      <c r="AR47" s="177"/>
      <c r="AS47" s="177"/>
      <c r="AT47" s="177"/>
    </row>
    <row r="48" spans="2:46" x14ac:dyDescent="0.55000000000000004">
      <c r="B48" s="211"/>
      <c r="C48" s="211">
        <v>12</v>
      </c>
      <c r="D48" s="271"/>
      <c r="E48" s="167">
        <v>45009</v>
      </c>
      <c r="F48" s="177" t="s">
        <v>228</v>
      </c>
      <c r="G48" s="180">
        <v>24.02</v>
      </c>
      <c r="H48" s="168">
        <f>G48*U4</f>
        <v>28.823999999999998</v>
      </c>
      <c r="I48" s="180"/>
      <c r="J48" s="264"/>
      <c r="K48" s="264"/>
      <c r="L48" s="260"/>
      <c r="M48" s="180">
        <f>G48*U3</f>
        <v>20.416999999999998</v>
      </c>
      <c r="N48" s="180">
        <v>21.01</v>
      </c>
      <c r="O48" s="264" t="s">
        <v>81</v>
      </c>
      <c r="P48" s="264">
        <v>45037</v>
      </c>
      <c r="Q48" s="161">
        <f>P48-E48</f>
        <v>28</v>
      </c>
      <c r="R48" s="299">
        <f>-((G48-N48)/G48)*U5*S48</f>
        <v>-1240.6705623686546</v>
      </c>
      <c r="S48" s="267">
        <f>S49+R50</f>
        <v>99006.335242840869</v>
      </c>
      <c r="T48" s="267"/>
      <c r="U48" s="263"/>
      <c r="V48" s="168"/>
      <c r="W48" s="168"/>
      <c r="X48" s="305"/>
      <c r="Y48" s="286"/>
      <c r="Z48" s="290">
        <v>44659</v>
      </c>
      <c r="AA48" s="284" t="s">
        <v>206</v>
      </c>
      <c r="AB48" s="284"/>
      <c r="AC48" s="291" t="s">
        <v>81</v>
      </c>
      <c r="AD48" s="293"/>
      <c r="AE48" s="284">
        <v>15.65</v>
      </c>
      <c r="AF48" s="288"/>
      <c r="AG48" s="284">
        <v>16.02</v>
      </c>
      <c r="AH48" s="289">
        <f t="shared" si="1"/>
        <v>0.33305578684429638</v>
      </c>
      <c r="AI48" s="284"/>
      <c r="AJ48" s="284" t="s">
        <v>206</v>
      </c>
      <c r="AK48" s="177"/>
      <c r="AL48" s="177"/>
      <c r="AM48" s="177" t="s">
        <v>206</v>
      </c>
      <c r="AN48" s="182"/>
      <c r="AO48" s="182"/>
      <c r="AP48" s="182"/>
      <c r="AQ48" s="176"/>
      <c r="AR48" s="177"/>
      <c r="AS48" s="177"/>
      <c r="AT48" s="177"/>
    </row>
    <row r="49" spans="2:46" x14ac:dyDescent="0.55000000000000004">
      <c r="B49" s="211"/>
      <c r="C49" s="211">
        <v>11</v>
      </c>
      <c r="D49" s="271"/>
      <c r="E49" s="167">
        <v>45002</v>
      </c>
      <c r="F49" s="177" t="s">
        <v>227</v>
      </c>
      <c r="G49" s="180">
        <v>8.44</v>
      </c>
      <c r="H49" s="168">
        <f>G49*U4</f>
        <v>10.127999999999998</v>
      </c>
      <c r="I49" s="180"/>
      <c r="J49" s="264" t="s">
        <v>81</v>
      </c>
      <c r="K49" s="264">
        <v>45016</v>
      </c>
      <c r="L49" s="161">
        <f>K49-E49</f>
        <v>14</v>
      </c>
      <c r="M49" s="180">
        <f>G49*U3</f>
        <v>7.1739999999999995</v>
      </c>
      <c r="N49" s="180"/>
      <c r="O49" s="264"/>
      <c r="P49" s="264"/>
      <c r="Q49" s="260"/>
      <c r="R49" s="299">
        <f>-((G49-H49)/G49)*U5*S50</f>
        <v>1941.3006910360943</v>
      </c>
      <c r="S49" s="267">
        <f>S50</f>
        <v>97065.034551804769</v>
      </c>
      <c r="T49" s="267"/>
      <c r="U49" s="263"/>
      <c r="V49" s="168"/>
      <c r="W49" s="168"/>
      <c r="X49" s="305"/>
      <c r="Y49" s="286"/>
      <c r="Z49" s="290">
        <v>44643</v>
      </c>
      <c r="AA49" s="284" t="s">
        <v>207</v>
      </c>
      <c r="AB49" s="284" t="s">
        <v>184</v>
      </c>
      <c r="AC49" s="291">
        <v>10.02</v>
      </c>
      <c r="AD49" s="293">
        <f>AC49/G49-1</f>
        <v>0.18720379146919441</v>
      </c>
      <c r="AE49" s="284"/>
      <c r="AF49" s="288"/>
      <c r="AG49" s="284"/>
      <c r="AH49" s="289"/>
      <c r="AI49" s="284"/>
      <c r="AJ49" s="284" t="s">
        <v>207</v>
      </c>
      <c r="AK49" s="177"/>
      <c r="AL49" s="177"/>
      <c r="AM49" s="177" t="s">
        <v>207</v>
      </c>
      <c r="AN49" s="182"/>
      <c r="AO49" s="182"/>
      <c r="AP49" s="182"/>
      <c r="AQ49" s="176"/>
      <c r="AR49" s="177"/>
      <c r="AS49" s="177"/>
      <c r="AT49" s="177"/>
    </row>
    <row r="50" spans="2:46" x14ac:dyDescent="0.55000000000000004">
      <c r="B50" s="211"/>
      <c r="C50" s="211">
        <v>10</v>
      </c>
      <c r="D50" s="272"/>
      <c r="E50" s="167">
        <v>44995</v>
      </c>
      <c r="F50" s="177" t="s">
        <v>226</v>
      </c>
      <c r="G50" s="180">
        <v>1.53</v>
      </c>
      <c r="H50" s="168">
        <f>G50*U4</f>
        <v>1.8359999999999999</v>
      </c>
      <c r="I50" s="180"/>
      <c r="J50" s="176" t="s">
        <v>81</v>
      </c>
      <c r="K50" s="176">
        <v>45006</v>
      </c>
      <c r="L50" s="161">
        <f>K50-E50</f>
        <v>11</v>
      </c>
      <c r="M50" s="180">
        <f>G50*U3</f>
        <v>1.3005</v>
      </c>
      <c r="N50" s="180"/>
      <c r="O50" s="176"/>
      <c r="P50" s="176"/>
      <c r="Q50" s="260"/>
      <c r="R50" s="299">
        <f>-((G50-H50)/G50)*U5*S51</f>
        <v>1941.3006910360943</v>
      </c>
      <c r="S50" s="267">
        <f>S51</f>
        <v>97065.034551804769</v>
      </c>
      <c r="T50" s="267"/>
      <c r="U50" s="263"/>
      <c r="V50" s="168"/>
      <c r="W50" s="168"/>
      <c r="X50" s="305"/>
      <c r="Y50" s="286"/>
      <c r="Z50" s="287">
        <v>44686</v>
      </c>
      <c r="AA50" s="284" t="s">
        <v>208</v>
      </c>
      <c r="AB50" s="284"/>
      <c r="AC50" s="291" t="s">
        <v>81</v>
      </c>
      <c r="AD50" s="293"/>
      <c r="AE50" s="284">
        <v>5.56</v>
      </c>
      <c r="AF50" s="288"/>
      <c r="AG50" s="284">
        <v>5.69</v>
      </c>
      <c r="AH50" s="289">
        <f t="shared" si="1"/>
        <v>-2.7189542483660132</v>
      </c>
      <c r="AI50" s="284"/>
      <c r="AJ50" s="284" t="s">
        <v>208</v>
      </c>
      <c r="AK50" s="177"/>
      <c r="AL50" s="177"/>
      <c r="AM50" s="177" t="s">
        <v>208</v>
      </c>
      <c r="AN50" s="273"/>
      <c r="AO50" s="273"/>
      <c r="AP50" s="182"/>
      <c r="AQ50" s="176"/>
      <c r="AR50" s="177"/>
      <c r="AS50" s="177"/>
      <c r="AT50" s="177"/>
    </row>
    <row r="51" spans="2:46" x14ac:dyDescent="0.55000000000000004">
      <c r="B51" s="211"/>
      <c r="C51">
        <v>9</v>
      </c>
      <c r="D51" s="175"/>
      <c r="E51" s="167">
        <v>44988</v>
      </c>
      <c r="F51" s="177" t="s">
        <v>171</v>
      </c>
      <c r="G51" s="168">
        <v>3.9</v>
      </c>
      <c r="H51" s="168">
        <f>G51*U4</f>
        <v>4.68</v>
      </c>
      <c r="I51" s="168"/>
      <c r="J51" s="152" t="s">
        <v>81</v>
      </c>
      <c r="K51" s="152">
        <v>45014</v>
      </c>
      <c r="L51" s="161">
        <f>K51-E51</f>
        <v>26</v>
      </c>
      <c r="M51" s="168">
        <f>G51*U3</f>
        <v>3.3149999999999999</v>
      </c>
      <c r="N51" s="168"/>
      <c r="O51" s="152"/>
      <c r="P51" s="161"/>
      <c r="R51" s="299">
        <f>-((G51-H51)/G51)*U5*S52</f>
        <v>1941.300691036095</v>
      </c>
      <c r="S51" s="267">
        <f>S52</f>
        <v>97065.034551804769</v>
      </c>
      <c r="T51" s="267"/>
      <c r="U51" s="263">
        <f t="shared" si="2"/>
        <v>0</v>
      </c>
      <c r="V51" s="274">
        <v>0.42857142857142855</v>
      </c>
      <c r="W51" s="274"/>
      <c r="X51" s="307"/>
      <c r="Y51" s="296"/>
      <c r="Z51" s="287">
        <v>44670</v>
      </c>
      <c r="AA51" s="284" t="s">
        <v>209</v>
      </c>
      <c r="AB51" s="284"/>
      <c r="AC51" s="291">
        <v>9.16</v>
      </c>
      <c r="AD51" s="293">
        <f>AC51/G51-1</f>
        <v>1.3487179487179488</v>
      </c>
      <c r="AE51" s="284">
        <v>7.12</v>
      </c>
      <c r="AF51" s="288"/>
      <c r="AG51" s="284">
        <v>7.18</v>
      </c>
      <c r="AH51" s="289">
        <f t="shared" si="1"/>
        <v>-0.84102564102564092</v>
      </c>
      <c r="AI51" s="284"/>
      <c r="AJ51" s="284" t="s">
        <v>209</v>
      </c>
      <c r="AK51" s="177"/>
      <c r="AL51" s="177"/>
      <c r="AM51" s="269" t="s">
        <v>209</v>
      </c>
      <c r="AN51" s="182"/>
      <c r="AO51" s="182"/>
      <c r="AP51" s="182"/>
      <c r="AQ51" s="176"/>
      <c r="AR51" s="177"/>
      <c r="AS51" s="177"/>
      <c r="AT51" s="177"/>
    </row>
    <row r="52" spans="2:46" x14ac:dyDescent="0.55000000000000004">
      <c r="B52" s="211"/>
      <c r="C52">
        <v>8</v>
      </c>
      <c r="D52" s="175"/>
      <c r="E52" s="303">
        <v>44981</v>
      </c>
      <c r="F52" s="177" t="s">
        <v>173</v>
      </c>
      <c r="G52" s="180">
        <v>5.88</v>
      </c>
      <c r="H52" s="180">
        <f>G52*U4</f>
        <v>7.056</v>
      </c>
      <c r="I52" s="180"/>
      <c r="J52" s="176" t="s">
        <v>81</v>
      </c>
      <c r="K52" s="176">
        <v>45160</v>
      </c>
      <c r="L52" s="310">
        <f>K52-E52</f>
        <v>179</v>
      </c>
      <c r="M52" s="180">
        <f>G52*U3</f>
        <v>4.9980000000000002</v>
      </c>
      <c r="N52" s="180"/>
      <c r="O52" s="176"/>
      <c r="P52" s="176"/>
      <c r="Q52" s="260"/>
      <c r="R52" s="299">
        <f>-((G52-H52)/G52)*U5*S53</f>
        <v>2017.1479449370502</v>
      </c>
      <c r="S52" s="267">
        <f>S53+R55+R53</f>
        <v>97065.034551804769</v>
      </c>
      <c r="T52" s="267"/>
      <c r="U52" s="263"/>
      <c r="V52" s="168"/>
      <c r="W52" s="168"/>
      <c r="X52" s="305"/>
      <c r="Y52" s="286"/>
      <c r="Z52" s="287">
        <v>44644</v>
      </c>
      <c r="AA52" s="284" t="s">
        <v>210</v>
      </c>
      <c r="AB52" s="284" t="s">
        <v>184</v>
      </c>
      <c r="AC52" s="291" t="s">
        <v>81</v>
      </c>
      <c r="AD52" s="293"/>
      <c r="AE52" s="284"/>
      <c r="AF52" s="288"/>
      <c r="AG52" s="284"/>
      <c r="AH52" s="289"/>
      <c r="AI52" s="284"/>
      <c r="AJ52" s="287">
        <v>44644</v>
      </c>
      <c r="AK52" s="177"/>
      <c r="AL52" s="177"/>
      <c r="AM52" s="155" t="s">
        <v>210</v>
      </c>
      <c r="AN52" s="182"/>
      <c r="AO52" s="182"/>
      <c r="AP52" s="182"/>
      <c r="AQ52" s="176"/>
      <c r="AR52" s="177"/>
      <c r="AS52" s="177"/>
      <c r="AT52" s="177"/>
    </row>
    <row r="53" spans="2:46" x14ac:dyDescent="0.55000000000000004">
      <c r="B53" s="211"/>
      <c r="C53">
        <v>7</v>
      </c>
      <c r="D53" s="175"/>
      <c r="E53" s="167">
        <v>44974</v>
      </c>
      <c r="F53" s="177" t="s">
        <v>178</v>
      </c>
      <c r="G53" s="168">
        <v>24.09</v>
      </c>
      <c r="H53" s="168">
        <f>G53*U4</f>
        <v>28.907999999999998</v>
      </c>
      <c r="I53" s="168"/>
      <c r="J53" s="152"/>
      <c r="K53" s="152"/>
      <c r="L53" s="161"/>
      <c r="M53" s="168">
        <f>G53*U3</f>
        <v>20.476499999999998</v>
      </c>
      <c r="N53" s="168">
        <v>20.71</v>
      </c>
      <c r="O53" s="152" t="s">
        <v>81</v>
      </c>
      <c r="P53" s="152">
        <v>44981</v>
      </c>
      <c r="Q53" s="161">
        <f>P53-E53</f>
        <v>7</v>
      </c>
      <c r="R53" s="299">
        <f>-((G53-N53)/G53)*U5*S53</f>
        <v>-1415.1017131355804</v>
      </c>
      <c r="S53" s="267">
        <f>S54+R56+R54</f>
        <v>100857.39724685249</v>
      </c>
      <c r="T53" s="267"/>
      <c r="U53" s="263"/>
      <c r="V53" s="168"/>
      <c r="W53" s="168"/>
      <c r="X53" s="305"/>
      <c r="Y53" s="286"/>
      <c r="Z53" s="287">
        <v>44614</v>
      </c>
      <c r="AA53" s="284" t="s">
        <v>211</v>
      </c>
      <c r="AB53" s="284"/>
      <c r="AC53" s="291">
        <v>3.05</v>
      </c>
      <c r="AD53" s="293">
        <f>AC53/G53-1</f>
        <v>-0.8733914487339145</v>
      </c>
      <c r="AE53" s="284"/>
      <c r="AF53" s="288"/>
      <c r="AG53" s="284"/>
      <c r="AH53" s="289"/>
      <c r="AI53" s="284"/>
      <c r="AJ53" s="284" t="s">
        <v>211</v>
      </c>
      <c r="AK53" s="177"/>
      <c r="AL53" s="177"/>
      <c r="AM53" s="269" t="s">
        <v>211</v>
      </c>
      <c r="AN53" s="182"/>
      <c r="AO53" s="182"/>
      <c r="AP53" s="182"/>
      <c r="AQ53" s="176"/>
      <c r="AR53" s="177"/>
      <c r="AS53" s="177"/>
      <c r="AT53" s="177"/>
    </row>
    <row r="54" spans="2:46" x14ac:dyDescent="0.55000000000000004">
      <c r="B54" s="211" t="s">
        <v>198</v>
      </c>
      <c r="C54">
        <v>6</v>
      </c>
      <c r="D54" s="175"/>
      <c r="E54" s="167">
        <v>44967</v>
      </c>
      <c r="F54" s="177" t="s">
        <v>221</v>
      </c>
      <c r="G54" s="168">
        <v>2.11</v>
      </c>
      <c r="H54" s="168">
        <f>G54*U4</f>
        <v>2.5319999999999996</v>
      </c>
      <c r="I54" s="168"/>
      <c r="J54" s="152" t="s">
        <v>81</v>
      </c>
      <c r="K54" s="152">
        <v>44970</v>
      </c>
      <c r="L54" s="161">
        <f>K54-E54</f>
        <v>3</v>
      </c>
      <c r="M54" s="168">
        <f>G54*U3</f>
        <v>1.7934999999999999</v>
      </c>
      <c r="N54" s="168"/>
      <c r="O54" s="152"/>
      <c r="P54" s="152"/>
      <c r="Q54" s="161"/>
      <c r="R54" s="299">
        <f>-((G54-H54)/G54)*U5*S55</f>
        <v>1974.1610738255024</v>
      </c>
      <c r="S54" s="301">
        <f>S55+R58</f>
        <v>96883.236173026991</v>
      </c>
      <c r="T54" s="267"/>
      <c r="U54" s="263">
        <f t="shared" si="2"/>
        <v>0</v>
      </c>
      <c r="V54" s="207"/>
      <c r="W54" s="207"/>
      <c r="X54" s="308"/>
      <c r="Y54" s="285"/>
      <c r="Z54" s="287">
        <v>44657</v>
      </c>
      <c r="AA54" s="284" t="s">
        <v>194</v>
      </c>
      <c r="AB54" s="284"/>
      <c r="AC54" s="291" t="s">
        <v>81</v>
      </c>
      <c r="AD54" s="293"/>
      <c r="AE54" s="284">
        <v>4.9800000000000004</v>
      </c>
      <c r="AF54" s="288"/>
      <c r="AG54" s="284">
        <v>5.04</v>
      </c>
      <c r="AH54" s="289">
        <f t="shared" si="1"/>
        <v>-1.3886255924170618</v>
      </c>
      <c r="AI54" s="284"/>
      <c r="AJ54" s="284" t="s">
        <v>194</v>
      </c>
      <c r="AK54" s="177"/>
      <c r="AL54" s="177"/>
      <c r="AM54" s="155" t="s">
        <v>194</v>
      </c>
      <c r="AN54" s="182"/>
      <c r="AO54" s="182"/>
      <c r="AP54" s="182"/>
      <c r="AQ54" s="176"/>
      <c r="AR54" s="177"/>
      <c r="AS54" s="177"/>
      <c r="AT54" s="177"/>
    </row>
    <row r="55" spans="2:46" x14ac:dyDescent="0.55000000000000004">
      <c r="B55" s="211"/>
      <c r="C55">
        <v>5</v>
      </c>
      <c r="D55" s="175"/>
      <c r="E55" s="167">
        <v>44960</v>
      </c>
      <c r="F55" s="177" t="s">
        <v>220</v>
      </c>
      <c r="G55" s="168">
        <v>3.87</v>
      </c>
      <c r="H55" s="168">
        <f>G55*U4</f>
        <v>4.6440000000000001</v>
      </c>
      <c r="I55" s="168"/>
      <c r="J55" s="152"/>
      <c r="K55" s="152"/>
      <c r="L55" s="161"/>
      <c r="M55" s="168">
        <f>G55*U3</f>
        <v>3.2894999999999999</v>
      </c>
      <c r="N55" s="168">
        <v>2.95</v>
      </c>
      <c r="O55" s="152" t="s">
        <v>81</v>
      </c>
      <c r="P55" s="152">
        <v>44981</v>
      </c>
      <c r="Q55" s="161">
        <f>P55-E55</f>
        <v>21</v>
      </c>
      <c r="R55" s="299">
        <f>-((G55-N55)/G55)*U5*S56</f>
        <v>-2377.2609819121449</v>
      </c>
      <c r="S55" s="267">
        <f>S56+R59</f>
        <v>98708.05369127517</v>
      </c>
      <c r="T55" s="267"/>
      <c r="U55" s="263"/>
      <c r="V55" s="168"/>
      <c r="W55" s="168"/>
      <c r="X55" s="305"/>
      <c r="Y55" s="286"/>
      <c r="Z55" s="287">
        <v>44620</v>
      </c>
      <c r="AA55" s="284" t="s">
        <v>199</v>
      </c>
      <c r="AB55" s="284" t="s">
        <v>184</v>
      </c>
      <c r="AC55" s="291" t="s">
        <v>81</v>
      </c>
      <c r="AD55" s="293"/>
      <c r="AE55" s="284"/>
      <c r="AF55" s="288"/>
      <c r="AG55" s="284"/>
      <c r="AH55" s="289"/>
      <c r="AI55" s="284"/>
      <c r="AJ55" s="284" t="s">
        <v>199</v>
      </c>
      <c r="AK55" s="177"/>
      <c r="AL55" s="177"/>
      <c r="AM55" s="155" t="s">
        <v>199</v>
      </c>
      <c r="AN55" s="182"/>
      <c r="AO55" s="182"/>
      <c r="AP55" s="182"/>
      <c r="AQ55" s="176"/>
      <c r="AR55" s="177"/>
      <c r="AS55" s="177"/>
      <c r="AT55" s="177"/>
    </row>
    <row r="56" spans="2:46" x14ac:dyDescent="0.55000000000000004">
      <c r="B56" s="211" t="s">
        <v>198</v>
      </c>
      <c r="C56">
        <v>4</v>
      </c>
      <c r="D56" s="175"/>
      <c r="E56" s="167">
        <v>44953</v>
      </c>
      <c r="F56" s="177" t="s">
        <v>219</v>
      </c>
      <c r="G56" s="168">
        <v>3.38</v>
      </c>
      <c r="H56" s="168">
        <f>G56*U4</f>
        <v>4.056</v>
      </c>
      <c r="I56" s="168"/>
      <c r="J56" s="152" t="s">
        <v>81</v>
      </c>
      <c r="K56" s="152">
        <v>44971</v>
      </c>
      <c r="L56" s="161">
        <f>K56-E56</f>
        <v>18</v>
      </c>
      <c r="M56" s="168">
        <f>G56*U3</f>
        <v>2.8729999999999998</v>
      </c>
      <c r="N56" s="168"/>
      <c r="O56" s="152"/>
      <c r="P56" s="152"/>
      <c r="Q56" s="161"/>
      <c r="R56" s="299">
        <f>-((G56-H56)/G56)*U5*S57</f>
        <v>2000.0000000000005</v>
      </c>
      <c r="S56" s="267">
        <f>S57</f>
        <v>100000</v>
      </c>
      <c r="T56" s="267"/>
      <c r="U56" s="263">
        <f t="shared" si="2"/>
        <v>0</v>
      </c>
      <c r="V56" s="168"/>
      <c r="W56" s="168"/>
      <c r="X56" s="305"/>
      <c r="Y56" s="286"/>
      <c r="Z56" s="287">
        <v>44594</v>
      </c>
      <c r="AA56" s="284" t="s">
        <v>212</v>
      </c>
      <c r="AB56" s="284"/>
      <c r="AC56" s="291">
        <v>13.4</v>
      </c>
      <c r="AD56" s="293">
        <f>AC56/G56-1</f>
        <v>2.9644970414201186</v>
      </c>
      <c r="AE56" s="284"/>
      <c r="AF56" s="288"/>
      <c r="AG56" s="284"/>
      <c r="AH56" s="289"/>
      <c r="AI56" s="284"/>
      <c r="AJ56" s="284" t="s">
        <v>212</v>
      </c>
      <c r="AK56" s="177"/>
      <c r="AL56" s="177"/>
      <c r="AM56" s="155" t="s">
        <v>212</v>
      </c>
      <c r="AN56" s="182"/>
      <c r="AO56" s="182"/>
      <c r="AP56" s="182"/>
      <c r="AQ56" s="176"/>
      <c r="AR56" s="177"/>
      <c r="AS56" s="177"/>
      <c r="AT56" s="177"/>
    </row>
    <row r="57" spans="2:46" x14ac:dyDescent="0.55000000000000004">
      <c r="B57" s="211" t="s">
        <v>198</v>
      </c>
      <c r="C57">
        <v>3</v>
      </c>
      <c r="D57" s="175"/>
      <c r="E57" s="303">
        <v>44946</v>
      </c>
      <c r="F57" s="177" t="s">
        <v>37</v>
      </c>
      <c r="G57" s="180">
        <v>26.35</v>
      </c>
      <c r="H57" s="180">
        <f>G57*U4</f>
        <v>31.62</v>
      </c>
      <c r="I57" s="180"/>
      <c r="J57" s="176" t="s">
        <v>81</v>
      </c>
      <c r="K57" s="176">
        <v>45139</v>
      </c>
      <c r="L57" s="310">
        <f>K57-E57</f>
        <v>193</v>
      </c>
      <c r="M57" s="180">
        <f>G57*U3</f>
        <v>22.397500000000001</v>
      </c>
      <c r="N57" s="180"/>
      <c r="O57" s="176"/>
      <c r="P57" s="176"/>
      <c r="Q57" s="260"/>
      <c r="R57" s="261">
        <f>-((G57-H57)/G57)*U5*S58</f>
        <v>2000</v>
      </c>
      <c r="S57" s="267">
        <f>S58</f>
        <v>100000</v>
      </c>
      <c r="T57" s="267"/>
      <c r="U57" s="263">
        <f t="shared" si="2"/>
        <v>0</v>
      </c>
      <c r="V57" s="168"/>
      <c r="W57" s="168"/>
      <c r="X57" s="305"/>
      <c r="Y57" s="286"/>
      <c r="Z57" s="287" t="s">
        <v>163</v>
      </c>
      <c r="AA57" s="284" t="s">
        <v>213</v>
      </c>
      <c r="AB57" s="284"/>
      <c r="AC57" s="291"/>
      <c r="AD57" s="293"/>
      <c r="AE57" s="284"/>
      <c r="AF57" s="288"/>
      <c r="AG57" s="284"/>
      <c r="AH57" s="289"/>
      <c r="AI57" s="284"/>
      <c r="AJ57" s="284" t="s">
        <v>213</v>
      </c>
      <c r="AK57" s="180"/>
      <c r="AL57" s="180"/>
      <c r="AM57" s="155" t="s">
        <v>213</v>
      </c>
      <c r="AN57" s="182"/>
      <c r="AO57" s="182"/>
      <c r="AP57" s="182"/>
      <c r="AQ57" s="176"/>
      <c r="AR57" s="177"/>
      <c r="AS57" s="177"/>
      <c r="AT57" s="177"/>
    </row>
    <row r="58" spans="2:46" x14ac:dyDescent="0.55000000000000004">
      <c r="B58" s="211"/>
      <c r="C58">
        <v>2</v>
      </c>
      <c r="D58" s="175"/>
      <c r="E58" s="167">
        <v>44939</v>
      </c>
      <c r="F58" s="177" t="s">
        <v>36</v>
      </c>
      <c r="G58" s="168">
        <v>5.48</v>
      </c>
      <c r="H58" s="168">
        <f>G58*U4</f>
        <v>6.5760000000000005</v>
      </c>
      <c r="I58" s="168"/>
      <c r="J58" s="152"/>
      <c r="K58" s="152"/>
      <c r="L58" s="161"/>
      <c r="M58" s="168">
        <f>G58*U3</f>
        <v>4.6580000000000004</v>
      </c>
      <c r="N58" s="168">
        <v>4.4800000000000004</v>
      </c>
      <c r="O58" s="152" t="s">
        <v>81</v>
      </c>
      <c r="P58" s="152">
        <v>44967</v>
      </c>
      <c r="Q58" s="161">
        <f>P58-E58</f>
        <v>28</v>
      </c>
      <c r="R58" s="299">
        <f>-((G58-N58)/G58)*U5*S59</f>
        <v>-1824.8175182481755</v>
      </c>
      <c r="S58" s="267">
        <f>S59</f>
        <v>100000</v>
      </c>
      <c r="T58" s="267"/>
      <c r="U58" s="263">
        <f t="shared" si="2"/>
        <v>0.81751824817518248</v>
      </c>
      <c r="V58" s="152">
        <v>44582</v>
      </c>
      <c r="W58" s="152"/>
      <c r="X58" s="309"/>
      <c r="Y58" s="287" t="s">
        <v>215</v>
      </c>
      <c r="Z58" s="287">
        <v>44620</v>
      </c>
      <c r="AA58" s="284" t="s">
        <v>214</v>
      </c>
      <c r="AB58" s="284" t="s">
        <v>169</v>
      </c>
      <c r="AC58" s="291" t="s">
        <v>81</v>
      </c>
      <c r="AD58" s="293"/>
      <c r="AE58" s="284"/>
      <c r="AF58" s="288"/>
      <c r="AG58" s="284"/>
      <c r="AH58" s="289"/>
      <c r="AI58" s="284"/>
      <c r="AJ58" s="284" t="s">
        <v>214</v>
      </c>
      <c r="AK58" s="180"/>
      <c r="AL58" s="180"/>
      <c r="AM58" s="155" t="s">
        <v>214</v>
      </c>
      <c r="AN58" s="182"/>
      <c r="AO58" s="182"/>
      <c r="AP58" s="182"/>
      <c r="AQ58" s="176"/>
      <c r="AR58" s="177"/>
      <c r="AS58" s="177"/>
      <c r="AT58" s="177"/>
    </row>
    <row r="59" spans="2:46" x14ac:dyDescent="0.55000000000000004">
      <c r="B59" s="211"/>
      <c r="C59" s="162">
        <v>1</v>
      </c>
      <c r="D59" s="183"/>
      <c r="E59" s="184">
        <v>44932</v>
      </c>
      <c r="F59" s="275" t="s">
        <v>38</v>
      </c>
      <c r="G59" s="185">
        <v>5.96</v>
      </c>
      <c r="H59" s="185">
        <f>G59*U4</f>
        <v>7.1520000000000001</v>
      </c>
      <c r="I59" s="185"/>
      <c r="J59" s="164"/>
      <c r="K59" s="164"/>
      <c r="L59" s="186"/>
      <c r="M59" s="185">
        <f>G59*U3</f>
        <v>5.0659999999999998</v>
      </c>
      <c r="N59" s="185">
        <v>5.19</v>
      </c>
      <c r="O59" s="164" t="s">
        <v>81</v>
      </c>
      <c r="P59" s="164">
        <v>44960</v>
      </c>
      <c r="Q59" s="186">
        <f>P59-E59</f>
        <v>28</v>
      </c>
      <c r="R59" s="300">
        <f>-((G59-N59)/G59)*U5*S60</f>
        <v>-1291.9463087248316</v>
      </c>
      <c r="S59" s="277">
        <f>S60</f>
        <v>100000</v>
      </c>
      <c r="T59" s="267"/>
      <c r="U59" s="263">
        <f t="shared" si="2"/>
        <v>0.87080536912751683</v>
      </c>
      <c r="V59" s="168"/>
      <c r="W59" s="168"/>
      <c r="X59" s="305"/>
      <c r="Y59" s="286"/>
      <c r="Z59" s="287">
        <v>44572</v>
      </c>
      <c r="AA59" s="297" t="s">
        <v>216</v>
      </c>
      <c r="AB59" s="284"/>
      <c r="AC59" s="291">
        <v>23.5</v>
      </c>
      <c r="AD59" s="293">
        <f>AC59/G59-1</f>
        <v>2.9429530201342282</v>
      </c>
      <c r="AE59" s="284">
        <v>17.989999999999998</v>
      </c>
      <c r="AF59" s="288"/>
      <c r="AG59" s="284">
        <v>18.77</v>
      </c>
      <c r="AH59" s="289">
        <f t="shared" si="1"/>
        <v>-2.1493288590604025</v>
      </c>
      <c r="AI59" s="284"/>
      <c r="AJ59" s="297" t="s">
        <v>216</v>
      </c>
      <c r="AK59" s="180"/>
      <c r="AL59" s="180"/>
      <c r="AM59" s="276" t="s">
        <v>216</v>
      </c>
      <c r="AN59" s="182"/>
      <c r="AO59" s="182"/>
      <c r="AP59" s="182"/>
      <c r="AQ59" s="176"/>
      <c r="AR59" s="177"/>
      <c r="AS59" s="177"/>
      <c r="AT59" s="177"/>
    </row>
    <row r="60" spans="2:46" x14ac:dyDescent="0.55000000000000004">
      <c r="C60">
        <v>0</v>
      </c>
      <c r="E60" s="155"/>
      <c r="F60" s="155"/>
      <c r="G60" s="155"/>
      <c r="H60" s="160"/>
      <c r="I60" s="160"/>
      <c r="J60" s="187">
        <f>COUNTA(J8:J59)</f>
        <v>29</v>
      </c>
      <c r="K60" s="161"/>
      <c r="L60" s="161">
        <f>AVERAGE(L8:L59)</f>
        <v>34.916666666666664</v>
      </c>
      <c r="M60" s="152"/>
      <c r="N60" s="152"/>
      <c r="O60" s="187">
        <f>COUNTA(O8:O59)</f>
        <v>16</v>
      </c>
      <c r="P60" s="161"/>
      <c r="Q60" s="161">
        <f>AVERAGE(Q8:Q59)</f>
        <v>62.125</v>
      </c>
      <c r="R60" s="188">
        <f>SUM(R8:R59)</f>
        <v>44774.545461934395</v>
      </c>
      <c r="S60" s="189">
        <v>100000</v>
      </c>
      <c r="T60" s="189"/>
      <c r="U60" s="158">
        <f>AVERAGE(U9:U59)</f>
        <v>0.16155478394130202</v>
      </c>
      <c r="V60" s="155"/>
      <c r="W60" s="155"/>
      <c r="Y60" s="284"/>
      <c r="Z60" s="284"/>
      <c r="AA60" s="284"/>
      <c r="AB60" s="284"/>
      <c r="AC60" s="284"/>
      <c r="AD60" s="293">
        <f>AVERAGE(AD8:AD59)</f>
        <v>1.3495724867608925</v>
      </c>
      <c r="AE60" s="284"/>
      <c r="AF60" s="288"/>
      <c r="AG60" s="284"/>
      <c r="AH60" s="293">
        <f>AVERAGE(AH8:AH59)</f>
        <v>-0.46966462238611079</v>
      </c>
      <c r="AI60" s="284"/>
      <c r="AJ60" s="284"/>
      <c r="AK60" s="177"/>
      <c r="AL60" s="177"/>
      <c r="AM60" s="177"/>
      <c r="AN60" s="177"/>
      <c r="AO60" s="177"/>
      <c r="AP60" s="177"/>
      <c r="AQ60" s="176"/>
      <c r="AR60" s="177"/>
      <c r="AS60" s="177"/>
      <c r="AT60" s="177"/>
    </row>
    <row r="61" spans="2:46" x14ac:dyDescent="0.55000000000000004">
      <c r="E61" s="155"/>
      <c r="F61" s="155"/>
      <c r="G61" s="155"/>
      <c r="H61" s="152"/>
      <c r="I61" s="152"/>
      <c r="J61" s="152"/>
      <c r="K61" s="152"/>
      <c r="L61" s="152"/>
      <c r="M61" s="152"/>
      <c r="N61" s="152"/>
      <c r="O61" s="152"/>
      <c r="P61" s="152"/>
      <c r="Q61" s="152"/>
      <c r="R61" s="155"/>
      <c r="S61" s="155"/>
      <c r="T61" s="155"/>
      <c r="U61" s="155"/>
      <c r="V61" s="155"/>
      <c r="W61" s="155"/>
      <c r="Y61" s="284"/>
      <c r="Z61" s="284"/>
      <c r="AA61" s="284"/>
      <c r="AB61" s="284"/>
      <c r="AC61" s="284"/>
      <c r="AD61" s="298">
        <f>AVERAGE(AD59,AD56,AD53,AD51,AD49,AD47,AD46,AD40,AD33,AD30,AD23,AD18,AD13,AD45,AD39,AD38,AD37,AD36,AD29,AD28,AD27,AD26,AD25,AD22,AD21,AD17,AD16,AD15)</f>
        <v>1.3495724867608925</v>
      </c>
      <c r="AE61" s="284"/>
      <c r="AF61" s="288"/>
      <c r="AG61" s="284"/>
      <c r="AH61" s="284"/>
      <c r="AI61" s="284"/>
      <c r="AJ61" s="284"/>
      <c r="AK61" s="155"/>
      <c r="AL61" s="155"/>
      <c r="AM61" s="155"/>
      <c r="AN61" s="155"/>
      <c r="AO61" s="155"/>
      <c r="AP61" s="155"/>
      <c r="AQ61" s="152"/>
      <c r="AR61" s="155"/>
      <c r="AS61" s="155"/>
      <c r="AT61" s="155"/>
    </row>
    <row r="62" spans="2:46" x14ac:dyDescent="0.55000000000000004">
      <c r="E62" s="152"/>
      <c r="F62" s="155"/>
      <c r="G62" s="160"/>
      <c r="H62" s="190"/>
      <c r="I62" s="190"/>
      <c r="J62" s="190"/>
      <c r="K62" s="190"/>
      <c r="L62" s="190"/>
      <c r="M62" s="190"/>
      <c r="N62" s="190"/>
      <c r="O62" s="152"/>
      <c r="P62" s="152"/>
      <c r="R62" s="155"/>
      <c r="S62" s="155"/>
      <c r="T62" s="155"/>
      <c r="U62" s="155"/>
      <c r="V62" s="155"/>
      <c r="W62" s="155"/>
      <c r="Y62" s="155"/>
      <c r="Z62" s="155"/>
      <c r="AA62" s="155"/>
      <c r="AB62" s="155"/>
      <c r="AC62" s="155"/>
      <c r="AD62" s="155"/>
      <c r="AE62" s="177"/>
      <c r="AF62" s="262"/>
      <c r="AG62" s="177"/>
      <c r="AH62" s="155"/>
      <c r="AI62" s="155"/>
      <c r="AJ62" s="155"/>
      <c r="AK62" s="155"/>
      <c r="AL62" s="155"/>
      <c r="AM62" s="155"/>
      <c r="AN62" s="155"/>
      <c r="AO62" s="155"/>
      <c r="AP62" s="155"/>
      <c r="AQ62" s="152"/>
      <c r="AR62" s="155"/>
      <c r="AS62" s="155"/>
      <c r="AT62" s="155"/>
    </row>
    <row r="63" spans="2:46" x14ac:dyDescent="0.55000000000000004">
      <c r="C63" s="155"/>
      <c r="D63" s="160"/>
      <c r="F63" s="282"/>
      <c r="G63" s="211"/>
      <c r="H63" s="152"/>
      <c r="I63" s="152"/>
      <c r="J63" s="190"/>
      <c r="K63" s="190"/>
      <c r="M63" s="190"/>
      <c r="N63" s="190"/>
      <c r="O63" s="152"/>
      <c r="P63" s="152"/>
      <c r="Q63" s="161"/>
      <c r="R63" s="155"/>
      <c r="S63" s="155"/>
      <c r="T63" s="155"/>
      <c r="U63" s="155"/>
      <c r="V63" s="155"/>
      <c r="W63" s="155"/>
      <c r="Y63" s="155"/>
      <c r="Z63" s="155"/>
      <c r="AA63" s="155"/>
      <c r="AB63" s="155"/>
      <c r="AC63" s="155"/>
      <c r="AD63" s="155"/>
      <c r="AE63" s="177"/>
      <c r="AF63" s="262"/>
      <c r="AG63" s="177"/>
      <c r="AH63" s="155"/>
      <c r="AI63" s="155"/>
      <c r="AJ63" s="155"/>
      <c r="AK63" s="155"/>
      <c r="AL63" s="155"/>
      <c r="AM63" s="160"/>
      <c r="AN63" s="155"/>
      <c r="AO63" s="155"/>
      <c r="AP63" s="155"/>
      <c r="AQ63" s="161"/>
      <c r="AR63" s="155"/>
      <c r="AS63" s="155"/>
      <c r="AT63" s="155"/>
    </row>
    <row r="64" spans="2:46" x14ac:dyDescent="0.55000000000000004">
      <c r="D64" s="191"/>
      <c r="F64" s="152"/>
      <c r="G64" s="155"/>
      <c r="H64" s="152"/>
      <c r="I64" s="152"/>
      <c r="J64" s="192"/>
      <c r="K64" s="192"/>
      <c r="L64" s="192"/>
      <c r="M64" s="192"/>
      <c r="N64" s="192"/>
      <c r="O64" s="191"/>
      <c r="P64" s="191"/>
      <c r="Q64" s="191"/>
      <c r="R64" s="155"/>
      <c r="S64" s="155"/>
      <c r="T64" s="155"/>
      <c r="U64" s="155"/>
      <c r="V64" s="155"/>
      <c r="W64" s="155"/>
      <c r="Y64" s="155"/>
      <c r="Z64" s="155"/>
      <c r="AA64" s="155"/>
      <c r="AB64" s="155"/>
      <c r="AC64" s="155"/>
      <c r="AD64" s="155">
        <v>7</v>
      </c>
      <c r="AE64" s="177"/>
      <c r="AF64" s="177"/>
      <c r="AG64" s="177"/>
      <c r="AH64" s="207"/>
      <c r="AI64" s="207"/>
      <c r="AJ64" s="155"/>
      <c r="AK64" s="155"/>
      <c r="AL64" s="155"/>
      <c r="AM64" s="191"/>
      <c r="AN64" s="155"/>
      <c r="AO64" s="155"/>
      <c r="AP64" s="155"/>
      <c r="AQ64" s="161"/>
      <c r="AR64" s="155"/>
      <c r="AS64" s="155"/>
      <c r="AT64" s="155"/>
    </row>
    <row r="65" spans="4:46" ht="13.9" customHeight="1" x14ac:dyDescent="0.55000000000000004">
      <c r="D65" s="191"/>
      <c r="E65" s="193"/>
      <c r="F65" s="174"/>
      <c r="G65" s="174"/>
      <c r="H65" s="191"/>
      <c r="I65" s="191"/>
      <c r="J65" s="192"/>
      <c r="K65" s="192"/>
      <c r="L65" s="192"/>
      <c r="M65" s="192"/>
      <c r="N65" s="192"/>
      <c r="O65" s="191"/>
      <c r="P65" s="191"/>
      <c r="Q65" s="191"/>
      <c r="R65" s="155"/>
      <c r="S65" s="155"/>
      <c r="T65" s="155"/>
      <c r="U65" s="155">
        <v>3895</v>
      </c>
      <c r="V65" s="155">
        <v>4487</v>
      </c>
      <c r="W65" s="155"/>
      <c r="Y65" s="155"/>
      <c r="Z65" s="155"/>
      <c r="AA65" s="155"/>
      <c r="AB65" s="155"/>
      <c r="AC65" s="155"/>
      <c r="AD65" s="155"/>
      <c r="AE65" s="177"/>
      <c r="AF65" s="177"/>
      <c r="AG65" s="177"/>
      <c r="AH65" s="155"/>
      <c r="AI65" s="155"/>
      <c r="AJ65" s="155"/>
      <c r="AK65" s="155"/>
      <c r="AL65" s="155"/>
      <c r="AM65" s="191"/>
      <c r="AN65" s="155"/>
      <c r="AO65" s="167"/>
      <c r="AP65" s="167"/>
      <c r="AQ65" s="152"/>
      <c r="AR65" s="155"/>
      <c r="AS65" s="155"/>
      <c r="AT65" s="155"/>
    </row>
    <row r="66" spans="4:46" x14ac:dyDescent="0.55000000000000004">
      <c r="D66" s="191"/>
      <c r="E66" s="318" t="s">
        <v>224</v>
      </c>
      <c r="F66" s="318"/>
      <c r="G66" s="318"/>
      <c r="H66" s="318"/>
      <c r="I66" s="318"/>
      <c r="J66" s="318"/>
      <c r="K66" s="318"/>
      <c r="L66" s="318"/>
      <c r="M66" s="318"/>
      <c r="N66" s="318"/>
      <c r="O66" s="318"/>
      <c r="P66" s="318"/>
      <c r="Q66" s="318"/>
      <c r="R66" s="318"/>
      <c r="S66" s="155"/>
      <c r="T66" s="155"/>
      <c r="U66" s="155"/>
      <c r="V66" s="155"/>
      <c r="W66" s="155"/>
      <c r="Y66" s="155"/>
      <c r="Z66" s="155"/>
      <c r="AA66" s="167"/>
      <c r="AB66" s="167"/>
      <c r="AC66" s="167"/>
      <c r="AD66" s="167"/>
      <c r="AE66" s="167"/>
      <c r="AF66" s="167"/>
      <c r="AG66" s="167"/>
      <c r="AH66" s="167"/>
      <c r="AI66" s="167"/>
      <c r="AJ66" s="172"/>
      <c r="AK66" s="172"/>
      <c r="AL66" s="172"/>
      <c r="AM66" s="171"/>
      <c r="AN66" s="194"/>
      <c r="AO66" s="167"/>
      <c r="AP66" s="167"/>
      <c r="AQ66" s="161"/>
      <c r="AR66" s="155"/>
      <c r="AS66" s="155"/>
      <c r="AT66" s="155"/>
    </row>
    <row r="67" spans="4:46" x14ac:dyDescent="0.55000000000000004">
      <c r="D67" s="191"/>
      <c r="E67" s="318"/>
      <c r="F67" s="318"/>
      <c r="G67" s="318"/>
      <c r="H67" s="318"/>
      <c r="I67" s="318"/>
      <c r="J67" s="318"/>
      <c r="K67" s="318"/>
      <c r="L67" s="318"/>
      <c r="M67" s="318"/>
      <c r="N67" s="318"/>
      <c r="O67" s="318"/>
      <c r="P67" s="318"/>
      <c r="Q67" s="318"/>
      <c r="R67" s="318"/>
      <c r="S67" s="155"/>
      <c r="T67" s="155"/>
      <c r="U67" s="155"/>
      <c r="V67" s="155"/>
      <c r="W67" s="155"/>
      <c r="Y67" s="155"/>
      <c r="Z67" s="155"/>
      <c r="AA67" s="167"/>
      <c r="AB67" s="167"/>
      <c r="AC67" s="167"/>
      <c r="AD67" s="167"/>
      <c r="AE67" s="167"/>
      <c r="AF67" s="167"/>
      <c r="AG67" s="167"/>
      <c r="AH67" s="167"/>
      <c r="AI67" s="167"/>
      <c r="AJ67" s="172"/>
      <c r="AK67" s="172"/>
      <c r="AL67" s="172"/>
      <c r="AM67" s="171"/>
      <c r="AN67" s="194"/>
      <c r="AO67" s="167"/>
      <c r="AP67" s="167"/>
      <c r="AQ67" s="152"/>
      <c r="AR67" s="155"/>
      <c r="AS67" s="155"/>
      <c r="AT67" s="155"/>
    </row>
    <row r="68" spans="4:46" x14ac:dyDescent="0.55000000000000004">
      <c r="D68" s="191"/>
      <c r="E68" s="318"/>
      <c r="F68" s="318"/>
      <c r="G68" s="318"/>
      <c r="H68" s="318"/>
      <c r="I68" s="318"/>
      <c r="J68" s="318"/>
      <c r="K68" s="318"/>
      <c r="L68" s="318"/>
      <c r="M68" s="318"/>
      <c r="N68" s="318"/>
      <c r="O68" s="318"/>
      <c r="P68" s="318"/>
      <c r="Q68" s="318"/>
      <c r="R68" s="318"/>
      <c r="S68" s="155"/>
      <c r="T68" s="155"/>
      <c r="U68" s="155"/>
      <c r="V68" s="155"/>
      <c r="W68" s="155"/>
      <c r="Y68" s="155"/>
      <c r="Z68" s="155"/>
      <c r="AA68" s="167"/>
      <c r="AB68" s="167"/>
      <c r="AC68" s="167"/>
      <c r="AD68" s="167"/>
      <c r="AE68" s="167"/>
      <c r="AF68" s="167"/>
      <c r="AG68" s="167"/>
      <c r="AH68" s="167"/>
      <c r="AI68" s="167"/>
      <c r="AJ68" s="191"/>
      <c r="AK68" s="191"/>
      <c r="AL68" s="191"/>
      <c r="AM68" s="171"/>
      <c r="AN68" s="194"/>
      <c r="AO68" s="167"/>
      <c r="AP68" s="167"/>
      <c r="AQ68" s="158"/>
      <c r="AR68" s="155"/>
      <c r="AS68" s="155"/>
      <c r="AT68" s="155"/>
    </row>
    <row r="69" spans="4:46" ht="30.75" customHeight="1" x14ac:dyDescent="0.55000000000000004">
      <c r="D69" s="191"/>
      <c r="E69" s="318"/>
      <c r="F69" s="318"/>
      <c r="G69" s="318"/>
      <c r="H69" s="318"/>
      <c r="I69" s="318"/>
      <c r="J69" s="318"/>
      <c r="K69" s="318"/>
      <c r="L69" s="318"/>
      <c r="M69" s="318"/>
      <c r="N69" s="318"/>
      <c r="O69" s="318"/>
      <c r="P69" s="318"/>
      <c r="Q69" s="318"/>
      <c r="R69" s="318"/>
      <c r="S69" s="155"/>
      <c r="T69" s="155"/>
      <c r="U69" s="155"/>
      <c r="V69" s="155"/>
      <c r="W69" s="155"/>
      <c r="Y69" s="155"/>
      <c r="Z69" s="155"/>
      <c r="AA69" s="167"/>
      <c r="AB69" s="167"/>
      <c r="AC69" s="167"/>
      <c r="AD69" s="167"/>
      <c r="AE69" s="167"/>
      <c r="AF69" s="167"/>
      <c r="AG69" s="167"/>
      <c r="AH69" s="167"/>
      <c r="AI69" s="167"/>
      <c r="AJ69" s="191"/>
      <c r="AK69" s="191"/>
      <c r="AL69" s="191"/>
      <c r="AM69" s="171"/>
      <c r="AN69" s="194"/>
      <c r="AO69" s="167"/>
      <c r="AP69" s="167"/>
      <c r="AQ69" s="158"/>
      <c r="AR69" s="155"/>
      <c r="AS69" s="155"/>
      <c r="AT69" s="155"/>
    </row>
    <row r="70" spans="4:46" x14ac:dyDescent="0.55000000000000004">
      <c r="D70" s="191"/>
      <c r="E70" s="318"/>
      <c r="F70" s="318"/>
      <c r="G70" s="318"/>
      <c r="H70" s="318"/>
      <c r="I70" s="318"/>
      <c r="J70" s="318"/>
      <c r="K70" s="318"/>
      <c r="L70" s="318"/>
      <c r="M70" s="318"/>
      <c r="N70" s="318"/>
      <c r="O70" s="318"/>
      <c r="P70" s="318"/>
      <c r="Q70" s="318"/>
      <c r="R70" s="318"/>
      <c r="S70" s="155"/>
      <c r="T70" s="155"/>
      <c r="U70" s="155"/>
      <c r="V70" s="155"/>
      <c r="W70" s="155"/>
      <c r="Y70" s="155"/>
      <c r="Z70" s="155"/>
      <c r="AA70" s="167"/>
      <c r="AB70" s="167"/>
      <c r="AC70" s="167"/>
      <c r="AD70" s="167"/>
      <c r="AE70" s="167"/>
      <c r="AF70" s="167"/>
      <c r="AG70" s="167"/>
      <c r="AH70" s="167"/>
      <c r="AI70" s="167"/>
      <c r="AJ70" s="191"/>
      <c r="AK70" s="191"/>
      <c r="AL70" s="191"/>
      <c r="AM70" s="171"/>
      <c r="AN70" s="194"/>
      <c r="AO70" s="167"/>
      <c r="AP70" s="167"/>
      <c r="AQ70" s="158"/>
      <c r="AR70" s="155"/>
      <c r="AS70" s="155"/>
      <c r="AT70" s="155"/>
    </row>
    <row r="71" spans="4:46" ht="69" customHeight="1" x14ac:dyDescent="0.55000000000000004">
      <c r="D71" s="191"/>
      <c r="E71" s="318"/>
      <c r="F71" s="318"/>
      <c r="G71" s="318"/>
      <c r="H71" s="318"/>
      <c r="I71" s="318"/>
      <c r="J71" s="318"/>
      <c r="K71" s="318"/>
      <c r="L71" s="318"/>
      <c r="M71" s="318"/>
      <c r="N71" s="318"/>
      <c r="O71" s="318"/>
      <c r="P71" s="318"/>
      <c r="Q71" s="318"/>
      <c r="R71" s="318"/>
      <c r="S71" s="280"/>
      <c r="T71" s="155"/>
      <c r="U71" s="155"/>
      <c r="V71" s="155"/>
      <c r="W71" s="155"/>
      <c r="Y71" s="155"/>
      <c r="Z71" s="155"/>
      <c r="AA71" s="167"/>
      <c r="AB71" s="167"/>
      <c r="AC71" s="167"/>
      <c r="AD71" s="167"/>
      <c r="AE71" s="167"/>
      <c r="AF71" s="167"/>
      <c r="AG71" s="167"/>
      <c r="AH71" s="167"/>
      <c r="AI71" s="167"/>
      <c r="AJ71" s="191"/>
      <c r="AK71" s="191"/>
      <c r="AL71" s="191"/>
      <c r="AM71" s="171"/>
      <c r="AN71" s="194"/>
      <c r="AO71" s="167"/>
      <c r="AP71" s="167"/>
      <c r="AQ71" s="158"/>
      <c r="AR71" s="155"/>
      <c r="AS71" s="155"/>
      <c r="AT71" s="155"/>
    </row>
    <row r="72" spans="4:46" x14ac:dyDescent="0.55000000000000004">
      <c r="D72" s="191"/>
      <c r="E72" s="318"/>
      <c r="F72" s="318"/>
      <c r="G72" s="318"/>
      <c r="H72" s="318"/>
      <c r="I72" s="318"/>
      <c r="J72" s="318"/>
      <c r="K72" s="318"/>
      <c r="L72" s="318"/>
      <c r="M72" s="318"/>
      <c r="N72" s="318"/>
      <c r="O72" s="318"/>
      <c r="P72" s="318"/>
      <c r="Q72" s="318"/>
      <c r="R72" s="318"/>
      <c r="S72" s="155"/>
      <c r="T72" s="155"/>
      <c r="U72" s="155"/>
      <c r="V72" s="155"/>
      <c r="W72" s="155"/>
      <c r="Y72" s="155"/>
      <c r="Z72" s="155"/>
      <c r="AA72" s="167"/>
      <c r="AB72" s="167"/>
      <c r="AC72" s="167"/>
      <c r="AD72" s="167"/>
      <c r="AE72" s="167"/>
      <c r="AF72" s="167"/>
      <c r="AG72" s="167"/>
      <c r="AH72" s="167"/>
      <c r="AI72" s="167"/>
      <c r="AJ72" s="191"/>
      <c r="AK72" s="191"/>
      <c r="AL72" s="191"/>
      <c r="AM72" s="171"/>
      <c r="AN72" s="194"/>
      <c r="AO72" s="167"/>
      <c r="AP72" s="167"/>
      <c r="AQ72" s="158"/>
      <c r="AR72" s="155"/>
      <c r="AS72" s="155"/>
      <c r="AT72" s="155"/>
    </row>
    <row r="73" spans="4:46" ht="31.5" customHeight="1" x14ac:dyDescent="0.55000000000000004">
      <c r="D73" s="191"/>
      <c r="E73" s="318"/>
      <c r="F73" s="318"/>
      <c r="G73" s="318"/>
      <c r="H73" s="318"/>
      <c r="I73" s="318"/>
      <c r="J73" s="318"/>
      <c r="K73" s="318"/>
      <c r="L73" s="318"/>
      <c r="M73" s="318"/>
      <c r="N73" s="318"/>
      <c r="O73" s="318"/>
      <c r="P73" s="318"/>
      <c r="Q73" s="318"/>
      <c r="R73" s="318"/>
      <c r="S73" s="155"/>
      <c r="T73" s="155"/>
      <c r="U73" s="155"/>
      <c r="V73" s="155"/>
      <c r="W73" s="155"/>
      <c r="Y73" s="155"/>
      <c r="Z73" s="155"/>
      <c r="AA73" s="167"/>
      <c r="AB73" s="167"/>
      <c r="AC73" s="167"/>
      <c r="AD73" s="167"/>
      <c r="AE73" s="167"/>
      <c r="AF73" s="167"/>
      <c r="AG73" s="167"/>
      <c r="AH73" s="167"/>
      <c r="AI73" s="167"/>
      <c r="AJ73" s="191"/>
      <c r="AK73" s="191"/>
      <c r="AL73" s="191"/>
      <c r="AM73" s="171"/>
      <c r="AN73" s="194"/>
      <c r="AO73" s="167"/>
      <c r="AP73" s="167"/>
      <c r="AQ73" s="158"/>
      <c r="AR73" s="155"/>
      <c r="AS73" s="155"/>
      <c r="AT73" s="155"/>
    </row>
    <row r="74" spans="4:46" x14ac:dyDescent="0.55000000000000004">
      <c r="D74" s="191"/>
      <c r="E74" s="318"/>
      <c r="F74" s="318"/>
      <c r="G74" s="318"/>
      <c r="H74" s="318"/>
      <c r="I74" s="318"/>
      <c r="J74" s="318"/>
      <c r="K74" s="318"/>
      <c r="L74" s="318"/>
      <c r="M74" s="318"/>
      <c r="N74" s="318"/>
      <c r="O74" s="318"/>
      <c r="P74" s="318"/>
      <c r="Q74" s="318"/>
      <c r="R74" s="318"/>
      <c r="S74" s="155"/>
      <c r="T74" s="155"/>
      <c r="U74" s="155"/>
      <c r="V74" s="155"/>
      <c r="W74" s="155"/>
      <c r="Y74" s="155"/>
      <c r="Z74" s="155"/>
      <c r="AA74" s="167"/>
      <c r="AB74" s="167"/>
      <c r="AC74" s="167"/>
      <c r="AD74" s="167"/>
      <c r="AE74" s="167"/>
      <c r="AF74" s="167"/>
      <c r="AG74" s="167"/>
      <c r="AH74" s="167"/>
      <c r="AI74" s="167"/>
      <c r="AJ74" s="191"/>
      <c r="AK74" s="191"/>
      <c r="AL74" s="191"/>
      <c r="AM74" s="171"/>
      <c r="AN74" s="194"/>
      <c r="AO74" s="167"/>
      <c r="AP74" s="167"/>
      <c r="AQ74" s="158"/>
      <c r="AR74" s="155"/>
      <c r="AS74" s="155"/>
      <c r="AT74" s="155"/>
    </row>
    <row r="75" spans="4:46" x14ac:dyDescent="0.55000000000000004">
      <c r="D75" s="191"/>
      <c r="E75" s="318"/>
      <c r="F75" s="318"/>
      <c r="G75" s="318"/>
      <c r="H75" s="318"/>
      <c r="I75" s="318"/>
      <c r="J75" s="318"/>
      <c r="K75" s="318"/>
      <c r="L75" s="318"/>
      <c r="M75" s="318"/>
      <c r="N75" s="318"/>
      <c r="O75" s="318"/>
      <c r="P75" s="318"/>
      <c r="Q75" s="318"/>
      <c r="R75" s="318"/>
      <c r="S75" s="155"/>
      <c r="T75" s="155"/>
      <c r="U75" s="155"/>
      <c r="V75" s="155"/>
      <c r="W75" s="155"/>
      <c r="Y75" s="155"/>
      <c r="Z75" s="155"/>
      <c r="AA75" s="167"/>
      <c r="AB75" s="167"/>
      <c r="AC75" s="167"/>
      <c r="AD75" s="167"/>
      <c r="AE75" s="167"/>
      <c r="AF75" s="167"/>
      <c r="AG75" s="167"/>
      <c r="AH75" s="167"/>
      <c r="AI75" s="167"/>
      <c r="AJ75" s="191"/>
      <c r="AK75" s="191"/>
      <c r="AL75" s="191"/>
      <c r="AM75" s="171"/>
      <c r="AN75" s="194"/>
      <c r="AO75" s="167"/>
      <c r="AP75" s="167"/>
      <c r="AQ75" s="158"/>
      <c r="AR75" s="155"/>
      <c r="AS75" s="155"/>
      <c r="AT75" s="155"/>
    </row>
    <row r="76" spans="4:46" x14ac:dyDescent="0.55000000000000004">
      <c r="D76" s="191"/>
      <c r="E76" s="318"/>
      <c r="F76" s="318"/>
      <c r="G76" s="318"/>
      <c r="H76" s="318"/>
      <c r="I76" s="318"/>
      <c r="J76" s="318"/>
      <c r="K76" s="318"/>
      <c r="L76" s="318"/>
      <c r="M76" s="318"/>
      <c r="N76" s="318"/>
      <c r="O76" s="318"/>
      <c r="P76" s="318"/>
      <c r="Q76" s="318"/>
      <c r="R76" s="318"/>
      <c r="S76" s="155"/>
      <c r="T76" s="155"/>
      <c r="U76" s="155"/>
      <c r="V76" s="155"/>
      <c r="W76" s="155"/>
      <c r="Y76" s="155"/>
      <c r="Z76" s="155"/>
      <c r="AA76" s="167"/>
      <c r="AB76" s="167"/>
      <c r="AC76" s="167"/>
      <c r="AD76" s="167"/>
      <c r="AE76" s="167"/>
      <c r="AF76" s="167"/>
      <c r="AG76" s="167"/>
      <c r="AH76" s="167"/>
      <c r="AI76" s="167"/>
      <c r="AJ76" s="191"/>
      <c r="AK76" s="191"/>
      <c r="AL76" s="191"/>
      <c r="AM76" s="171"/>
      <c r="AN76" s="194"/>
      <c r="AO76" s="167"/>
      <c r="AP76" s="167"/>
      <c r="AQ76" s="158"/>
      <c r="AR76" s="155"/>
      <c r="AS76" s="155"/>
      <c r="AT76" s="155"/>
    </row>
    <row r="77" spans="4:46" x14ac:dyDescent="0.55000000000000004">
      <c r="D77" s="191"/>
      <c r="E77" s="318"/>
      <c r="F77" s="318"/>
      <c r="G77" s="318"/>
      <c r="H77" s="318"/>
      <c r="I77" s="318"/>
      <c r="J77" s="318"/>
      <c r="K77" s="318"/>
      <c r="L77" s="318"/>
      <c r="M77" s="318"/>
      <c r="N77" s="318"/>
      <c r="O77" s="318"/>
      <c r="P77" s="318"/>
      <c r="Q77" s="318"/>
      <c r="R77" s="318"/>
      <c r="S77" s="155"/>
      <c r="T77" s="155"/>
      <c r="U77" s="155"/>
      <c r="V77" s="155"/>
      <c r="W77" s="155"/>
      <c r="Y77" s="155"/>
      <c r="Z77" s="155"/>
      <c r="AA77" s="167"/>
      <c r="AB77" s="167"/>
      <c r="AC77" s="167"/>
      <c r="AD77" s="167"/>
      <c r="AE77" s="167"/>
      <c r="AF77" s="167"/>
      <c r="AG77" s="167"/>
      <c r="AH77" s="167"/>
      <c r="AI77" s="167"/>
      <c r="AJ77" s="191"/>
      <c r="AK77" s="191"/>
      <c r="AL77" s="191"/>
      <c r="AM77" s="171"/>
      <c r="AN77" s="194"/>
      <c r="AO77" s="167"/>
      <c r="AP77" s="167"/>
      <c r="AQ77" s="158"/>
      <c r="AR77" s="155"/>
      <c r="AS77" s="155"/>
      <c r="AT77" s="155"/>
    </row>
    <row r="78" spans="4:46" x14ac:dyDescent="0.55000000000000004">
      <c r="D78" s="191"/>
      <c r="E78" s="318"/>
      <c r="F78" s="318"/>
      <c r="G78" s="318"/>
      <c r="H78" s="318"/>
      <c r="I78" s="318"/>
      <c r="J78" s="318"/>
      <c r="K78" s="318"/>
      <c r="L78" s="318"/>
      <c r="M78" s="318"/>
      <c r="N78" s="318"/>
      <c r="O78" s="318"/>
      <c r="P78" s="318"/>
      <c r="Q78" s="318"/>
      <c r="R78" s="318"/>
      <c r="S78" s="155"/>
      <c r="T78" s="155"/>
      <c r="U78" s="155"/>
      <c r="V78" s="155"/>
      <c r="W78" s="155"/>
      <c r="Y78" s="155"/>
      <c r="Z78" s="155"/>
      <c r="AA78" s="167"/>
      <c r="AB78" s="167"/>
      <c r="AC78" s="167"/>
      <c r="AD78" s="167"/>
      <c r="AE78" s="167"/>
      <c r="AF78" s="167"/>
      <c r="AG78" s="167"/>
      <c r="AH78" s="167"/>
      <c r="AI78" s="167"/>
      <c r="AJ78" s="191"/>
      <c r="AK78" s="191"/>
      <c r="AL78" s="191"/>
      <c r="AM78" s="171"/>
      <c r="AN78" s="194"/>
      <c r="AO78" s="167"/>
      <c r="AP78" s="167"/>
      <c r="AQ78" s="158"/>
      <c r="AR78" s="155"/>
      <c r="AS78" s="155"/>
      <c r="AT78" s="155"/>
    </row>
    <row r="79" spans="4:46" x14ac:dyDescent="0.55000000000000004">
      <c r="D79" s="191"/>
      <c r="E79" s="318"/>
      <c r="F79" s="318"/>
      <c r="G79" s="318"/>
      <c r="H79" s="318"/>
      <c r="I79" s="318"/>
      <c r="J79" s="318"/>
      <c r="K79" s="318"/>
      <c r="L79" s="318"/>
      <c r="M79" s="318"/>
      <c r="N79" s="318"/>
      <c r="O79" s="318"/>
      <c r="P79" s="318"/>
      <c r="Q79" s="318"/>
      <c r="R79" s="318"/>
      <c r="S79" s="155"/>
      <c r="T79" s="155"/>
      <c r="U79" s="155"/>
      <c r="V79" s="155"/>
      <c r="W79" s="155"/>
      <c r="Y79" s="155"/>
      <c r="Z79" s="155"/>
      <c r="AA79" s="167"/>
      <c r="AB79" s="167"/>
      <c r="AC79" s="167"/>
      <c r="AD79" s="167"/>
      <c r="AE79" s="167"/>
      <c r="AF79" s="167"/>
      <c r="AG79" s="167"/>
      <c r="AH79" s="167"/>
      <c r="AI79" s="167"/>
      <c r="AJ79" s="191"/>
      <c r="AK79" s="191"/>
      <c r="AL79" s="191"/>
      <c r="AM79" s="171"/>
      <c r="AN79" s="194"/>
      <c r="AO79" s="167"/>
      <c r="AP79" s="167"/>
      <c r="AQ79" s="158"/>
      <c r="AR79" s="155"/>
      <c r="AS79" s="155"/>
      <c r="AT79" s="155"/>
    </row>
    <row r="80" spans="4:46" x14ac:dyDescent="0.55000000000000004">
      <c r="D80" s="191"/>
      <c r="E80" s="318"/>
      <c r="F80" s="318"/>
      <c r="G80" s="318"/>
      <c r="H80" s="318"/>
      <c r="I80" s="318"/>
      <c r="J80" s="318"/>
      <c r="K80" s="318"/>
      <c r="L80" s="318"/>
      <c r="M80" s="318"/>
      <c r="N80" s="318"/>
      <c r="O80" s="318"/>
      <c r="P80" s="318"/>
      <c r="Q80" s="318"/>
      <c r="R80" s="318"/>
      <c r="S80" s="155"/>
      <c r="T80" s="155"/>
      <c r="U80" s="155"/>
      <c r="V80" s="155"/>
      <c r="W80" s="155"/>
      <c r="Y80" s="155"/>
      <c r="Z80" s="155"/>
      <c r="AA80" s="167"/>
      <c r="AB80" s="167"/>
      <c r="AC80" s="167"/>
      <c r="AD80" s="167"/>
      <c r="AE80" s="167"/>
      <c r="AF80" s="167"/>
      <c r="AG80" s="167"/>
      <c r="AH80" s="167"/>
      <c r="AI80" s="167"/>
      <c r="AJ80" s="191"/>
      <c r="AK80" s="191"/>
      <c r="AL80" s="191"/>
      <c r="AM80" s="171"/>
      <c r="AN80" s="194"/>
      <c r="AO80" s="167"/>
      <c r="AP80" s="167"/>
      <c r="AQ80" s="158"/>
      <c r="AR80" s="155"/>
      <c r="AS80" s="155"/>
      <c r="AT80" s="155"/>
    </row>
    <row r="81" spans="4:46" x14ac:dyDescent="0.55000000000000004">
      <c r="D81" s="191"/>
      <c r="E81" s="318"/>
      <c r="F81" s="318"/>
      <c r="G81" s="318"/>
      <c r="H81" s="318"/>
      <c r="I81" s="318"/>
      <c r="J81" s="318"/>
      <c r="K81" s="318"/>
      <c r="L81" s="318"/>
      <c r="M81" s="318"/>
      <c r="N81" s="318"/>
      <c r="O81" s="318"/>
      <c r="P81" s="318"/>
      <c r="Q81" s="318"/>
      <c r="R81" s="318"/>
      <c r="S81" s="155"/>
      <c r="T81" s="155"/>
      <c r="U81" s="155"/>
      <c r="V81" s="155"/>
      <c r="W81" s="155"/>
      <c r="Y81" s="155"/>
      <c r="Z81" s="155"/>
      <c r="AA81" s="167"/>
      <c r="AB81" s="167"/>
      <c r="AC81" s="167"/>
      <c r="AD81" s="167"/>
      <c r="AE81" s="167"/>
      <c r="AF81" s="167"/>
      <c r="AG81" s="167"/>
      <c r="AH81" s="167"/>
      <c r="AI81" s="167"/>
      <c r="AJ81" s="191"/>
      <c r="AK81" s="191"/>
      <c r="AL81" s="191"/>
      <c r="AM81" s="171"/>
      <c r="AN81" s="194"/>
      <c r="AO81" s="167"/>
      <c r="AP81" s="167"/>
      <c r="AQ81" s="158"/>
      <c r="AR81" s="155"/>
      <c r="AS81" s="155"/>
      <c r="AT81" s="155"/>
    </row>
    <row r="82" spans="4:46" x14ac:dyDescent="0.55000000000000004">
      <c r="D82" s="191"/>
      <c r="E82" s="318"/>
      <c r="F82" s="318"/>
      <c r="G82" s="318"/>
      <c r="H82" s="318"/>
      <c r="I82" s="318"/>
      <c r="J82" s="318"/>
      <c r="K82" s="318"/>
      <c r="L82" s="318"/>
      <c r="M82" s="318"/>
      <c r="N82" s="318"/>
      <c r="O82" s="318"/>
      <c r="P82" s="318"/>
      <c r="Q82" s="318"/>
      <c r="R82" s="318"/>
      <c r="S82" s="155"/>
      <c r="T82" s="155"/>
      <c r="U82" s="155"/>
      <c r="V82" s="155"/>
      <c r="W82" s="155"/>
      <c r="Y82" s="155"/>
      <c r="Z82" s="155"/>
      <c r="AA82" s="167"/>
      <c r="AB82" s="167"/>
      <c r="AC82" s="167"/>
      <c r="AD82" s="167"/>
      <c r="AE82" s="167"/>
      <c r="AF82" s="167"/>
      <c r="AG82" s="167"/>
      <c r="AH82" s="167"/>
      <c r="AI82" s="167"/>
      <c r="AJ82" s="191"/>
      <c r="AK82" s="191"/>
      <c r="AL82" s="191"/>
      <c r="AM82" s="171"/>
      <c r="AN82" s="194"/>
      <c r="AO82" s="167"/>
      <c r="AP82" s="167"/>
      <c r="AQ82" s="158"/>
      <c r="AR82" s="155"/>
      <c r="AS82" s="155"/>
      <c r="AT82" s="155"/>
    </row>
    <row r="83" spans="4:46" x14ac:dyDescent="0.55000000000000004">
      <c r="D83" s="191"/>
      <c r="E83" s="318"/>
      <c r="F83" s="318"/>
      <c r="G83" s="318"/>
      <c r="H83" s="318"/>
      <c r="I83" s="318"/>
      <c r="J83" s="318"/>
      <c r="K83" s="318"/>
      <c r="L83" s="318"/>
      <c r="M83" s="318"/>
      <c r="N83" s="318"/>
      <c r="O83" s="318"/>
      <c r="P83" s="318"/>
      <c r="Q83" s="318"/>
      <c r="R83" s="318"/>
      <c r="S83" s="155"/>
      <c r="T83" s="155"/>
      <c r="U83" s="155"/>
      <c r="V83" s="155"/>
      <c r="W83" s="155"/>
      <c r="Y83" s="155"/>
      <c r="Z83" s="155"/>
      <c r="AA83" s="167"/>
      <c r="AB83" s="167"/>
      <c r="AC83" s="167"/>
      <c r="AD83" s="167"/>
      <c r="AE83" s="167"/>
      <c r="AF83" s="167"/>
      <c r="AG83" s="167"/>
      <c r="AH83" s="167"/>
      <c r="AI83" s="167"/>
      <c r="AJ83" s="191"/>
      <c r="AK83" s="191"/>
      <c r="AL83" s="191"/>
      <c r="AM83" s="171"/>
      <c r="AN83" s="194"/>
      <c r="AO83" s="167"/>
      <c r="AP83" s="167"/>
      <c r="AQ83" s="158"/>
      <c r="AR83" s="155"/>
      <c r="AS83" s="155"/>
      <c r="AT83" s="155"/>
    </row>
    <row r="84" spans="4:46" x14ac:dyDescent="0.55000000000000004">
      <c r="D84" s="191"/>
      <c r="E84" s="318"/>
      <c r="F84" s="318"/>
      <c r="G84" s="318"/>
      <c r="H84" s="318"/>
      <c r="I84" s="318"/>
      <c r="J84" s="318"/>
      <c r="K84" s="318"/>
      <c r="L84" s="318"/>
      <c r="M84" s="318"/>
      <c r="N84" s="318"/>
      <c r="O84" s="318"/>
      <c r="P84" s="318"/>
      <c r="Q84" s="318"/>
      <c r="R84" s="318"/>
      <c r="S84" s="155"/>
      <c r="T84" s="155"/>
      <c r="U84" s="155"/>
      <c r="V84" s="155"/>
      <c r="W84" s="155"/>
      <c r="Y84" s="155"/>
      <c r="Z84" s="155"/>
      <c r="AA84" s="167"/>
      <c r="AB84" s="167"/>
      <c r="AC84" s="167"/>
      <c r="AD84" s="167"/>
      <c r="AE84" s="167"/>
      <c r="AF84" s="167"/>
      <c r="AG84" s="167"/>
      <c r="AH84" s="167"/>
      <c r="AI84" s="167"/>
      <c r="AJ84" s="191"/>
      <c r="AK84" s="191"/>
      <c r="AL84" s="191"/>
      <c r="AM84" s="171"/>
      <c r="AN84" s="194"/>
      <c r="AO84" s="167"/>
      <c r="AP84" s="167"/>
      <c r="AQ84" s="158"/>
      <c r="AR84" s="155"/>
      <c r="AS84" s="155"/>
      <c r="AT84" s="155"/>
    </row>
    <row r="85" spans="4:46" x14ac:dyDescent="0.55000000000000004">
      <c r="E85" s="318"/>
      <c r="F85" s="318"/>
      <c r="G85" s="318"/>
      <c r="H85" s="318"/>
      <c r="I85" s="318"/>
      <c r="J85" s="318"/>
      <c r="K85" s="318"/>
      <c r="L85" s="318"/>
      <c r="M85" s="318"/>
      <c r="N85" s="318"/>
      <c r="O85" s="318"/>
      <c r="P85" s="318"/>
      <c r="Q85" s="318"/>
      <c r="R85" s="318"/>
      <c r="S85" s="155"/>
      <c r="T85" s="155"/>
      <c r="U85" s="155"/>
      <c r="V85" s="155"/>
      <c r="W85" s="155"/>
      <c r="Y85" s="155"/>
      <c r="Z85" s="155"/>
      <c r="AA85" s="167"/>
      <c r="AB85" s="167"/>
      <c r="AC85" s="167"/>
      <c r="AD85" s="167"/>
      <c r="AE85" s="167"/>
      <c r="AF85" s="167"/>
      <c r="AG85" s="167"/>
      <c r="AH85" s="167"/>
      <c r="AI85" s="167"/>
      <c r="AJ85" s="191"/>
      <c r="AK85" s="191"/>
      <c r="AL85" s="191"/>
      <c r="AM85" s="171"/>
      <c r="AN85" s="194"/>
      <c r="AO85" s="167"/>
      <c r="AP85" s="167"/>
      <c r="AQ85" s="158"/>
      <c r="AR85" s="155"/>
      <c r="AS85" s="155"/>
      <c r="AT85" s="155"/>
    </row>
    <row r="86" spans="4:46" x14ac:dyDescent="0.55000000000000004">
      <c r="E86" s="318"/>
      <c r="F86" s="318"/>
      <c r="G86" s="318"/>
      <c r="H86" s="318"/>
      <c r="I86" s="318"/>
      <c r="J86" s="318"/>
      <c r="K86" s="318"/>
      <c r="L86" s="318"/>
      <c r="M86" s="318"/>
      <c r="N86" s="318"/>
      <c r="O86" s="318"/>
      <c r="P86" s="318"/>
      <c r="Q86" s="318"/>
      <c r="R86" s="318"/>
      <c r="S86" s="155"/>
      <c r="T86" s="155"/>
      <c r="U86" s="155"/>
      <c r="V86" s="155"/>
      <c r="W86" s="155"/>
      <c r="Y86" s="155"/>
      <c r="Z86" s="155"/>
      <c r="AA86" s="167"/>
      <c r="AB86" s="167"/>
      <c r="AC86" s="167"/>
      <c r="AD86" s="167"/>
      <c r="AE86" s="167"/>
      <c r="AF86" s="167"/>
      <c r="AG86" s="167"/>
      <c r="AH86" s="167"/>
      <c r="AI86" s="167"/>
      <c r="AJ86" s="191"/>
      <c r="AK86" s="191"/>
      <c r="AL86" s="191"/>
      <c r="AM86" s="171"/>
      <c r="AN86" s="194"/>
      <c r="AO86" s="167"/>
      <c r="AP86" s="167"/>
      <c r="AQ86" s="158"/>
      <c r="AR86" s="155"/>
      <c r="AS86" s="155"/>
      <c r="AT86" s="155"/>
    </row>
    <row r="87" spans="4:46" x14ac:dyDescent="0.55000000000000004">
      <c r="E87" s="318"/>
      <c r="F87" s="318"/>
      <c r="G87" s="318"/>
      <c r="H87" s="318"/>
      <c r="I87" s="318"/>
      <c r="J87" s="318"/>
      <c r="K87" s="318"/>
      <c r="L87" s="318"/>
      <c r="M87" s="318"/>
      <c r="N87" s="318"/>
      <c r="O87" s="318"/>
      <c r="P87" s="318"/>
      <c r="Q87" s="318"/>
      <c r="R87" s="318"/>
      <c r="S87" s="155"/>
      <c r="T87" s="155"/>
      <c r="U87" s="155"/>
      <c r="V87" s="155"/>
      <c r="W87" s="155"/>
      <c r="Y87" s="155"/>
      <c r="Z87" s="155"/>
      <c r="AA87" s="167"/>
      <c r="AB87" s="167"/>
      <c r="AC87" s="167"/>
      <c r="AD87" s="167"/>
      <c r="AE87" s="167"/>
      <c r="AF87" s="167"/>
      <c r="AG87" s="167"/>
      <c r="AH87" s="167"/>
      <c r="AI87" s="167"/>
      <c r="AJ87" s="191"/>
      <c r="AK87" s="191"/>
      <c r="AL87" s="191"/>
      <c r="AM87" s="171"/>
      <c r="AN87" s="194"/>
      <c r="AO87" s="167"/>
      <c r="AP87" s="167"/>
      <c r="AQ87" s="158"/>
      <c r="AR87" s="155"/>
      <c r="AS87" s="155"/>
      <c r="AT87" s="155"/>
    </row>
    <row r="88" spans="4:46" x14ac:dyDescent="0.55000000000000004">
      <c r="E88" s="318"/>
      <c r="F88" s="318"/>
      <c r="G88" s="318"/>
      <c r="H88" s="318"/>
      <c r="I88" s="318"/>
      <c r="J88" s="318"/>
      <c r="K88" s="318"/>
      <c r="L88" s="318"/>
      <c r="M88" s="318"/>
      <c r="N88" s="318"/>
      <c r="O88" s="318"/>
      <c r="P88" s="318"/>
      <c r="Q88" s="318"/>
      <c r="R88" s="318"/>
      <c r="S88" s="155"/>
      <c r="T88" s="155"/>
      <c r="U88" s="155"/>
      <c r="V88" s="155"/>
      <c r="W88" s="155"/>
      <c r="Y88" s="155"/>
      <c r="Z88" s="155"/>
      <c r="AA88" s="167"/>
      <c r="AB88" s="167"/>
      <c r="AC88" s="167"/>
      <c r="AD88" s="167"/>
      <c r="AE88" s="167"/>
      <c r="AF88" s="167"/>
      <c r="AG88" s="167"/>
      <c r="AH88" s="167"/>
      <c r="AI88" s="167"/>
      <c r="AJ88" s="191"/>
      <c r="AK88" s="191"/>
      <c r="AL88" s="191"/>
      <c r="AM88" s="171"/>
      <c r="AN88" s="194"/>
      <c r="AO88" s="167"/>
      <c r="AP88" s="167"/>
      <c r="AQ88" s="158"/>
      <c r="AR88" s="155"/>
      <c r="AS88" s="155"/>
      <c r="AT88" s="155"/>
    </row>
    <row r="89" spans="4:46" x14ac:dyDescent="0.55000000000000004">
      <c r="D89" s="167"/>
      <c r="E89" s="318"/>
      <c r="F89" s="318"/>
      <c r="G89" s="318"/>
      <c r="H89" s="318"/>
      <c r="I89" s="318"/>
      <c r="J89" s="318"/>
      <c r="K89" s="318"/>
      <c r="L89" s="318"/>
      <c r="M89" s="318"/>
      <c r="N89" s="318"/>
      <c r="O89" s="318"/>
      <c r="P89" s="318"/>
      <c r="Q89" s="318"/>
      <c r="R89" s="318"/>
      <c r="S89" s="155"/>
      <c r="T89" s="155"/>
      <c r="U89" s="155"/>
      <c r="V89" s="155"/>
      <c r="W89" s="155"/>
      <c r="Y89" s="155"/>
      <c r="Z89" s="155"/>
      <c r="AA89" s="167"/>
      <c r="AB89" s="167"/>
      <c r="AC89" s="167"/>
      <c r="AD89" s="167"/>
      <c r="AE89" s="167"/>
      <c r="AF89" s="167"/>
      <c r="AG89" s="167"/>
      <c r="AH89" s="167"/>
      <c r="AI89" s="167"/>
      <c r="AJ89" s="191"/>
      <c r="AK89" s="191"/>
      <c r="AL89" s="191"/>
      <c r="AM89" s="181"/>
      <c r="AN89" s="194"/>
      <c r="AO89" s="167"/>
      <c r="AP89" s="167"/>
      <c r="AQ89" s="158"/>
      <c r="AR89" s="155"/>
      <c r="AS89" s="155"/>
      <c r="AT89" s="155"/>
    </row>
    <row r="90" spans="4:46" x14ac:dyDescent="0.55000000000000004">
      <c r="D90" s="167"/>
      <c r="E90" s="318"/>
      <c r="F90" s="318"/>
      <c r="G90" s="318"/>
      <c r="H90" s="318"/>
      <c r="I90" s="318"/>
      <c r="J90" s="318"/>
      <c r="K90" s="318"/>
      <c r="L90" s="318"/>
      <c r="M90" s="318"/>
      <c r="N90" s="318"/>
      <c r="O90" s="318"/>
      <c r="P90" s="318"/>
      <c r="Q90" s="318"/>
      <c r="R90" s="318"/>
      <c r="S90" s="155"/>
      <c r="T90" s="155"/>
      <c r="U90" s="155"/>
      <c r="V90" s="155"/>
      <c r="W90" s="155"/>
      <c r="Y90" s="155"/>
      <c r="Z90" s="155"/>
      <c r="AA90" s="167"/>
      <c r="AB90" s="167"/>
      <c r="AC90" s="167"/>
      <c r="AD90" s="167"/>
      <c r="AE90" s="167"/>
      <c r="AF90" s="167"/>
      <c r="AG90" s="167"/>
      <c r="AH90" s="167"/>
      <c r="AI90" s="167"/>
      <c r="AJ90" s="191"/>
      <c r="AK90" s="191"/>
      <c r="AL90" s="191"/>
      <c r="AM90" s="181"/>
      <c r="AN90" s="194"/>
      <c r="AO90" s="167"/>
      <c r="AP90" s="167"/>
      <c r="AQ90" s="158"/>
      <c r="AR90" s="155"/>
      <c r="AS90" s="155"/>
      <c r="AT90" s="155"/>
    </row>
    <row r="91" spans="4:46" x14ac:dyDescent="0.55000000000000004">
      <c r="D91" s="167"/>
      <c r="E91" s="318"/>
      <c r="F91" s="318"/>
      <c r="G91" s="318"/>
      <c r="H91" s="318"/>
      <c r="I91" s="318"/>
      <c r="J91" s="318"/>
      <c r="K91" s="318"/>
      <c r="L91" s="318"/>
      <c r="M91" s="318"/>
      <c r="N91" s="318"/>
      <c r="O91" s="318"/>
      <c r="P91" s="318"/>
      <c r="Q91" s="318"/>
      <c r="R91" s="318"/>
      <c r="S91" s="155"/>
      <c r="T91" s="155"/>
      <c r="U91" s="155"/>
      <c r="V91" s="155"/>
      <c r="W91" s="155"/>
      <c r="Y91" s="155"/>
      <c r="Z91" s="155"/>
      <c r="AA91" s="167"/>
      <c r="AB91" s="167"/>
      <c r="AC91" s="167"/>
      <c r="AD91" s="167"/>
      <c r="AE91" s="167"/>
      <c r="AF91" s="167"/>
      <c r="AG91" s="167"/>
      <c r="AH91" s="167"/>
      <c r="AI91" s="167"/>
      <c r="AJ91" s="191"/>
      <c r="AK91" s="191"/>
      <c r="AL91" s="191"/>
      <c r="AM91" s="181"/>
      <c r="AN91" s="194"/>
      <c r="AO91" s="167"/>
      <c r="AP91" s="167"/>
      <c r="AQ91" s="158"/>
      <c r="AR91" s="155"/>
      <c r="AS91" s="155"/>
      <c r="AT91" s="155"/>
    </row>
    <row r="92" spans="4:46" x14ac:dyDescent="0.55000000000000004">
      <c r="D92" s="167"/>
      <c r="E92" s="318"/>
      <c r="F92" s="318"/>
      <c r="G92" s="318"/>
      <c r="H92" s="318"/>
      <c r="I92" s="318"/>
      <c r="J92" s="318"/>
      <c r="K92" s="318"/>
      <c r="L92" s="318"/>
      <c r="M92" s="318"/>
      <c r="N92" s="318"/>
      <c r="O92" s="318"/>
      <c r="P92" s="318"/>
      <c r="Q92" s="318"/>
      <c r="R92" s="318"/>
      <c r="S92" s="155"/>
      <c r="T92" s="155"/>
      <c r="U92" s="155"/>
      <c r="V92" s="155"/>
      <c r="W92" s="155"/>
      <c r="Y92" s="155"/>
      <c r="Z92" s="155"/>
      <c r="AA92" s="167"/>
      <c r="AB92" s="167"/>
      <c r="AC92" s="167"/>
      <c r="AD92" s="167"/>
      <c r="AE92" s="167"/>
      <c r="AF92" s="167"/>
      <c r="AG92" s="167"/>
      <c r="AH92" s="167"/>
      <c r="AI92" s="167"/>
      <c r="AJ92" s="191"/>
      <c r="AK92" s="191"/>
      <c r="AL92" s="191"/>
      <c r="AM92" s="181"/>
      <c r="AN92" s="194"/>
      <c r="AO92" s="167"/>
      <c r="AP92" s="167"/>
      <c r="AQ92" s="158"/>
      <c r="AR92" s="155"/>
      <c r="AS92" s="155"/>
      <c r="AT92" s="155"/>
    </row>
    <row r="93" spans="4:46" x14ac:dyDescent="0.55000000000000004">
      <c r="D93" s="167"/>
      <c r="E93" s="167"/>
      <c r="F93" s="155"/>
      <c r="G93" s="191"/>
      <c r="H93" s="155"/>
      <c r="I93" s="155"/>
      <c r="J93" s="155"/>
      <c r="K93" s="155"/>
      <c r="L93" s="155"/>
      <c r="M93" s="155"/>
      <c r="N93" s="155"/>
      <c r="O93" s="155"/>
      <c r="P93" s="155"/>
      <c r="Q93" s="155"/>
      <c r="R93" s="155"/>
      <c r="S93" s="155"/>
      <c r="T93" s="155"/>
      <c r="U93" s="155"/>
      <c r="V93" s="155"/>
      <c r="W93" s="155"/>
      <c r="Y93" s="155"/>
      <c r="Z93" s="155"/>
      <c r="AA93" s="167"/>
      <c r="AB93" s="167"/>
      <c r="AC93" s="167"/>
      <c r="AD93" s="167"/>
      <c r="AE93" s="167"/>
      <c r="AF93" s="167"/>
      <c r="AG93" s="167"/>
      <c r="AH93" s="167"/>
      <c r="AI93" s="167"/>
      <c r="AJ93" s="191"/>
      <c r="AK93" s="191"/>
      <c r="AL93" s="191"/>
      <c r="AM93" s="181"/>
      <c r="AN93" s="194"/>
      <c r="AO93" s="167"/>
      <c r="AP93" s="167"/>
      <c r="AQ93" s="158"/>
      <c r="AR93" s="155"/>
      <c r="AS93" s="155"/>
      <c r="AT93" s="155"/>
    </row>
    <row r="94" spans="4:46" x14ac:dyDescent="0.55000000000000004">
      <c r="D94" s="167"/>
      <c r="E94" s="167"/>
      <c r="F94" s="155"/>
      <c r="G94" s="191"/>
      <c r="H94" s="161"/>
      <c r="I94" s="161"/>
      <c r="J94" s="161"/>
      <c r="K94" s="161"/>
      <c r="L94" s="161"/>
      <c r="M94" s="161"/>
      <c r="N94" s="161"/>
      <c r="O94" s="161"/>
      <c r="P94" s="161"/>
      <c r="Q94" s="161"/>
      <c r="R94" s="155"/>
      <c r="S94" s="155"/>
      <c r="T94" s="155"/>
      <c r="U94" s="155"/>
      <c r="V94" s="155"/>
      <c r="W94" s="155"/>
      <c r="Y94" s="155"/>
      <c r="Z94" s="155"/>
      <c r="AA94" s="167"/>
      <c r="AB94" s="167"/>
      <c r="AC94" s="167"/>
      <c r="AD94" s="167"/>
      <c r="AE94" s="167"/>
      <c r="AF94" s="167"/>
      <c r="AG94" s="167"/>
      <c r="AH94" s="167"/>
      <c r="AI94" s="167"/>
      <c r="AJ94" s="191"/>
      <c r="AK94" s="191"/>
      <c r="AL94" s="191"/>
      <c r="AM94" s="181"/>
      <c r="AN94" s="194"/>
      <c r="AO94" s="167"/>
      <c r="AP94" s="167"/>
      <c r="AQ94" s="158"/>
      <c r="AR94" s="155"/>
      <c r="AS94" s="155"/>
      <c r="AT94" s="155"/>
    </row>
    <row r="95" spans="4:46" x14ac:dyDescent="0.55000000000000004">
      <c r="D95" s="167"/>
      <c r="E95" s="167"/>
      <c r="F95" s="155"/>
      <c r="G95" s="191"/>
      <c r="H95" s="155"/>
      <c r="I95" s="155"/>
      <c r="J95" s="155"/>
      <c r="K95" s="155"/>
      <c r="L95" s="155"/>
      <c r="M95" s="155"/>
      <c r="N95" s="155"/>
      <c r="O95" s="155"/>
      <c r="P95" s="155"/>
      <c r="Q95" s="155"/>
      <c r="R95" s="155"/>
      <c r="S95" s="155"/>
      <c r="T95" s="155"/>
      <c r="U95" s="155"/>
      <c r="V95" s="155"/>
      <c r="W95" s="155"/>
      <c r="Y95" s="155"/>
      <c r="Z95" s="155"/>
      <c r="AA95" s="167"/>
      <c r="AB95" s="167"/>
      <c r="AC95" s="167"/>
      <c r="AD95" s="167"/>
      <c r="AE95" s="167"/>
      <c r="AF95" s="167"/>
      <c r="AG95" s="167"/>
      <c r="AH95" s="167"/>
      <c r="AI95" s="167"/>
      <c r="AJ95" s="191"/>
      <c r="AK95" s="191"/>
      <c r="AL95" s="191"/>
      <c r="AM95" s="181"/>
      <c r="AN95" s="194"/>
      <c r="AO95" s="167"/>
      <c r="AP95" s="167"/>
      <c r="AQ95" s="158"/>
      <c r="AR95" s="155"/>
      <c r="AS95" s="155"/>
      <c r="AT95" s="155"/>
    </row>
    <row r="96" spans="4:46" x14ac:dyDescent="0.55000000000000004">
      <c r="D96" s="167"/>
      <c r="E96" s="167"/>
      <c r="F96" s="155"/>
      <c r="G96" s="191"/>
      <c r="H96" s="155"/>
      <c r="I96" s="155"/>
      <c r="J96" s="155"/>
      <c r="K96" s="155"/>
      <c r="L96" s="155"/>
      <c r="M96" s="155"/>
      <c r="N96" s="155"/>
      <c r="O96" s="155"/>
      <c r="P96" s="155"/>
      <c r="Q96" s="155"/>
      <c r="R96" s="155"/>
      <c r="S96" s="155"/>
      <c r="T96" s="155"/>
      <c r="U96" s="155"/>
      <c r="V96" s="155"/>
      <c r="W96" s="155"/>
      <c r="Y96" s="155"/>
      <c r="Z96" s="155"/>
      <c r="AA96" s="167"/>
      <c r="AB96" s="167"/>
      <c r="AC96" s="167"/>
      <c r="AD96" s="167"/>
      <c r="AE96" s="167"/>
      <c r="AF96" s="167"/>
      <c r="AG96" s="167"/>
      <c r="AH96" s="167"/>
      <c r="AI96" s="167"/>
      <c r="AJ96" s="191"/>
      <c r="AK96" s="191"/>
      <c r="AL96" s="191"/>
      <c r="AM96" s="181"/>
      <c r="AN96" s="194"/>
      <c r="AO96" s="167"/>
      <c r="AP96" s="167"/>
      <c r="AQ96" s="158"/>
      <c r="AR96" s="155"/>
      <c r="AS96" s="155"/>
      <c r="AT96" s="155"/>
    </row>
    <row r="97" spans="4:43" x14ac:dyDescent="0.55000000000000004">
      <c r="D97" s="167"/>
      <c r="E97" s="167"/>
      <c r="F97" s="155"/>
      <c r="G97" s="191"/>
      <c r="H97" s="155"/>
      <c r="I97" s="155"/>
      <c r="J97" s="155"/>
      <c r="K97" s="155"/>
      <c r="L97" s="155"/>
      <c r="M97" s="155"/>
      <c r="N97" s="155"/>
      <c r="O97" s="155"/>
      <c r="P97" s="155"/>
      <c r="Q97" s="155"/>
      <c r="R97" s="155"/>
      <c r="S97" s="155"/>
      <c r="T97" s="155"/>
      <c r="U97" s="155"/>
      <c r="V97" s="155"/>
      <c r="W97" s="155"/>
      <c r="Y97" s="155"/>
      <c r="Z97" s="155"/>
      <c r="AA97" s="167"/>
      <c r="AB97" s="167"/>
      <c r="AC97" s="167"/>
      <c r="AD97" s="167"/>
      <c r="AE97" s="167"/>
      <c r="AF97" s="167"/>
      <c r="AG97" s="167"/>
      <c r="AH97" s="167"/>
      <c r="AI97" s="167"/>
      <c r="AJ97" s="191"/>
      <c r="AK97" s="191"/>
      <c r="AL97" s="191"/>
      <c r="AM97" s="181"/>
      <c r="AN97" s="194"/>
      <c r="AO97" s="167"/>
      <c r="AP97" s="167"/>
      <c r="AQ97" s="195"/>
    </row>
    <row r="98" spans="4:43" x14ac:dyDescent="0.55000000000000004">
      <c r="D98" s="167"/>
      <c r="E98" s="167"/>
      <c r="F98" s="155"/>
      <c r="G98" s="191"/>
      <c r="H98" s="155"/>
      <c r="I98" s="155"/>
      <c r="J98" s="155"/>
      <c r="K98" s="155"/>
      <c r="L98" s="155"/>
      <c r="M98" s="155"/>
      <c r="N98" s="155"/>
      <c r="O98" s="155"/>
      <c r="P98" s="155"/>
      <c r="Q98" s="155"/>
      <c r="R98" s="155"/>
      <c r="S98" s="155"/>
      <c r="T98" s="155"/>
      <c r="U98" s="155"/>
      <c r="V98" s="155"/>
      <c r="W98" s="155"/>
      <c r="Y98" s="155"/>
      <c r="Z98" s="155"/>
      <c r="AA98" s="167"/>
      <c r="AB98" s="167"/>
      <c r="AC98" s="167"/>
      <c r="AD98" s="167"/>
      <c r="AE98" s="167"/>
      <c r="AF98" s="167"/>
      <c r="AG98" s="167"/>
      <c r="AH98" s="167"/>
      <c r="AI98" s="167"/>
      <c r="AJ98" s="191"/>
      <c r="AK98" s="191"/>
      <c r="AL98" s="191"/>
      <c r="AM98" s="181"/>
      <c r="AN98" s="194"/>
      <c r="AO98" s="167"/>
      <c r="AP98" s="167"/>
      <c r="AQ98" s="195"/>
    </row>
    <row r="99" spans="4:43" x14ac:dyDescent="0.55000000000000004">
      <c r="D99" s="167"/>
      <c r="E99" s="167"/>
      <c r="R99" s="155"/>
      <c r="S99" s="155"/>
      <c r="T99" s="155"/>
      <c r="U99" s="155"/>
      <c r="V99" s="155"/>
      <c r="W99" s="155"/>
      <c r="Y99" s="155"/>
      <c r="Z99" s="155"/>
      <c r="AA99" s="167"/>
      <c r="AB99" s="167"/>
      <c r="AC99" s="167"/>
      <c r="AD99" s="167"/>
      <c r="AE99" s="167"/>
      <c r="AF99" s="167"/>
      <c r="AG99" s="167"/>
      <c r="AH99" s="167"/>
      <c r="AI99" s="167"/>
      <c r="AJ99" s="196"/>
      <c r="AK99" s="196"/>
      <c r="AL99" s="196"/>
      <c r="AM99" s="181"/>
      <c r="AN99" s="194"/>
      <c r="AO99" s="167"/>
      <c r="AP99" s="167"/>
      <c r="AQ99" s="195"/>
    </row>
    <row r="100" spans="4:43" x14ac:dyDescent="0.55000000000000004">
      <c r="D100" s="167"/>
      <c r="E100" s="167"/>
      <c r="AA100" s="167"/>
      <c r="AB100" s="167"/>
      <c r="AC100" s="167"/>
      <c r="AD100" s="167"/>
      <c r="AE100" s="167"/>
      <c r="AF100" s="167"/>
      <c r="AG100" s="167"/>
      <c r="AH100" s="167"/>
      <c r="AI100" s="167"/>
      <c r="AJ100" s="196"/>
      <c r="AK100" s="196"/>
      <c r="AL100" s="196"/>
      <c r="AM100" s="181"/>
      <c r="AN100" s="194"/>
      <c r="AO100" s="167"/>
      <c r="AP100" s="167"/>
      <c r="AQ100" s="195"/>
    </row>
    <row r="101" spans="4:43" x14ac:dyDescent="0.55000000000000004">
      <c r="D101" s="167"/>
      <c r="E101" s="167"/>
      <c r="AA101" s="167"/>
      <c r="AB101" s="167"/>
      <c r="AC101" s="167"/>
      <c r="AD101" s="167"/>
      <c r="AE101" s="167"/>
      <c r="AF101" s="167"/>
      <c r="AG101" s="167"/>
      <c r="AH101" s="167"/>
      <c r="AI101" s="167"/>
      <c r="AJ101" s="196"/>
      <c r="AK101" s="196"/>
      <c r="AL101" s="196"/>
      <c r="AM101" s="181"/>
      <c r="AN101" s="194"/>
      <c r="AO101" s="167"/>
      <c r="AP101" s="167"/>
      <c r="AQ101" s="195"/>
    </row>
    <row r="102" spans="4:43" x14ac:dyDescent="0.55000000000000004">
      <c r="D102" s="167"/>
      <c r="E102" s="167"/>
      <c r="AA102" s="167"/>
      <c r="AB102" s="167"/>
      <c r="AC102" s="167"/>
      <c r="AD102" s="167"/>
      <c r="AE102" s="167"/>
      <c r="AF102" s="167"/>
      <c r="AG102" s="167"/>
      <c r="AH102" s="167"/>
      <c r="AI102" s="167"/>
      <c r="AJ102" s="196"/>
      <c r="AK102" s="196"/>
      <c r="AL102" s="196"/>
      <c r="AM102" s="181"/>
      <c r="AN102" s="194"/>
      <c r="AO102" s="167"/>
      <c r="AP102" s="167"/>
      <c r="AQ102" s="195"/>
    </row>
    <row r="103" spans="4:43" x14ac:dyDescent="0.55000000000000004">
      <c r="D103" s="167"/>
      <c r="E103" s="167"/>
      <c r="AA103" s="167"/>
      <c r="AB103" s="167"/>
      <c r="AC103" s="167"/>
      <c r="AD103" s="167"/>
      <c r="AE103" s="167"/>
      <c r="AF103" s="167"/>
      <c r="AG103" s="167"/>
      <c r="AH103" s="167"/>
      <c r="AI103" s="167"/>
      <c r="AJ103" s="196"/>
      <c r="AK103" s="196"/>
      <c r="AL103" s="196"/>
      <c r="AM103" s="181"/>
      <c r="AN103" s="194"/>
      <c r="AO103" s="167"/>
      <c r="AP103" s="167"/>
      <c r="AQ103" s="195"/>
    </row>
    <row r="104" spans="4:43" x14ac:dyDescent="0.55000000000000004">
      <c r="D104" s="167"/>
      <c r="E104" s="167"/>
      <c r="AA104" s="167"/>
      <c r="AB104" s="167"/>
      <c r="AC104" s="167"/>
      <c r="AD104" s="167"/>
      <c r="AE104" s="167"/>
      <c r="AF104" s="167"/>
      <c r="AG104" s="167"/>
      <c r="AH104" s="167"/>
      <c r="AI104" s="167"/>
      <c r="AJ104" s="196"/>
      <c r="AK104" s="196"/>
      <c r="AL104" s="196"/>
      <c r="AM104" s="181"/>
      <c r="AN104" s="194"/>
      <c r="AO104" s="167"/>
      <c r="AP104" s="167"/>
      <c r="AQ104" s="195"/>
    </row>
    <row r="105" spans="4:43" x14ac:dyDescent="0.55000000000000004">
      <c r="D105" s="167"/>
      <c r="E105" s="167"/>
      <c r="AA105" s="167"/>
      <c r="AB105" s="167"/>
      <c r="AC105" s="167"/>
      <c r="AD105" s="167"/>
      <c r="AE105" s="167"/>
      <c r="AF105" s="167"/>
      <c r="AG105" s="167"/>
      <c r="AH105" s="167"/>
      <c r="AI105" s="167"/>
      <c r="AJ105" s="196"/>
      <c r="AK105" s="196"/>
      <c r="AL105" s="196"/>
      <c r="AM105" s="181"/>
      <c r="AN105" s="194"/>
      <c r="AO105" s="167"/>
      <c r="AP105" s="167"/>
      <c r="AQ105" s="195"/>
    </row>
    <row r="106" spans="4:43" x14ac:dyDescent="0.55000000000000004">
      <c r="D106" s="167"/>
      <c r="E106" s="167"/>
      <c r="AA106" s="167"/>
      <c r="AB106" s="167"/>
      <c r="AC106" s="167"/>
      <c r="AD106" s="167"/>
      <c r="AE106" s="167"/>
      <c r="AF106" s="167"/>
      <c r="AG106" s="167"/>
      <c r="AH106" s="167"/>
      <c r="AI106" s="167"/>
      <c r="AJ106" s="196"/>
      <c r="AK106" s="196"/>
      <c r="AL106" s="196"/>
      <c r="AM106" s="181"/>
      <c r="AN106" s="194"/>
      <c r="AO106" s="167"/>
      <c r="AP106" s="167"/>
      <c r="AQ106" s="195"/>
    </row>
    <row r="107" spans="4:43" x14ac:dyDescent="0.55000000000000004">
      <c r="D107" s="167"/>
      <c r="E107" s="167"/>
      <c r="AA107" s="167"/>
      <c r="AB107" s="167"/>
      <c r="AC107" s="167"/>
      <c r="AD107" s="167"/>
      <c r="AE107" s="167"/>
      <c r="AF107" s="167"/>
      <c r="AG107" s="167"/>
      <c r="AH107" s="167"/>
      <c r="AI107" s="167"/>
      <c r="AJ107" s="196"/>
      <c r="AK107" s="196"/>
      <c r="AL107" s="196"/>
      <c r="AM107" s="181"/>
      <c r="AN107" s="194"/>
      <c r="AO107" s="167"/>
      <c r="AP107" s="167"/>
      <c r="AQ107" s="195"/>
    </row>
    <row r="108" spans="4:43" x14ac:dyDescent="0.55000000000000004">
      <c r="D108" s="167"/>
      <c r="E108" s="167"/>
      <c r="AA108" s="167"/>
      <c r="AB108" s="167"/>
      <c r="AC108" s="167"/>
      <c r="AD108" s="167"/>
      <c r="AE108" s="167"/>
      <c r="AF108" s="167"/>
      <c r="AG108" s="167"/>
      <c r="AH108" s="167"/>
      <c r="AI108" s="167"/>
      <c r="AJ108" s="196"/>
      <c r="AK108" s="196"/>
      <c r="AL108" s="196"/>
      <c r="AM108" s="181"/>
      <c r="AN108" s="194"/>
      <c r="AO108" s="167"/>
      <c r="AP108" s="167"/>
      <c r="AQ108" s="195"/>
    </row>
    <row r="109" spans="4:43" x14ac:dyDescent="0.55000000000000004">
      <c r="D109" s="167"/>
      <c r="AA109" s="167"/>
      <c r="AB109" s="167"/>
      <c r="AC109" s="167"/>
      <c r="AD109" s="167"/>
      <c r="AE109" s="167"/>
      <c r="AF109" s="167"/>
      <c r="AG109" s="167"/>
      <c r="AH109" s="167"/>
      <c r="AI109" s="167"/>
      <c r="AJ109" s="196"/>
      <c r="AK109" s="196"/>
      <c r="AL109" s="196"/>
      <c r="AM109" s="181"/>
      <c r="AN109" s="194"/>
      <c r="AO109" s="167"/>
      <c r="AP109" s="167"/>
      <c r="AQ109" s="195"/>
    </row>
    <row r="110" spans="4:43" x14ac:dyDescent="0.55000000000000004">
      <c r="D110" s="167"/>
      <c r="AA110" s="167"/>
      <c r="AB110" s="167"/>
      <c r="AC110" s="167"/>
      <c r="AD110" s="167"/>
      <c r="AE110" s="167"/>
      <c r="AF110" s="167"/>
      <c r="AG110" s="167"/>
      <c r="AH110" s="167"/>
      <c r="AI110" s="167"/>
      <c r="AJ110" s="196"/>
      <c r="AK110" s="196"/>
      <c r="AL110" s="196"/>
      <c r="AM110" s="181"/>
      <c r="AN110" s="194"/>
      <c r="AO110" s="167"/>
      <c r="AP110" s="167"/>
      <c r="AQ110" s="195"/>
    </row>
    <row r="111" spans="4:43" x14ac:dyDescent="0.55000000000000004">
      <c r="D111" s="167"/>
      <c r="AA111" s="167"/>
      <c r="AB111" s="167"/>
      <c r="AC111" s="167"/>
      <c r="AD111" s="167"/>
      <c r="AE111" s="167"/>
      <c r="AF111" s="167"/>
      <c r="AG111" s="167"/>
      <c r="AH111" s="167"/>
      <c r="AI111" s="167"/>
      <c r="AJ111" s="196"/>
      <c r="AK111" s="196"/>
      <c r="AL111" s="196"/>
      <c r="AM111" s="181"/>
      <c r="AN111" s="194"/>
      <c r="AO111" s="167"/>
      <c r="AP111" s="167"/>
      <c r="AQ111" s="195"/>
    </row>
    <row r="112" spans="4:43" x14ac:dyDescent="0.55000000000000004">
      <c r="AA112" s="167"/>
      <c r="AB112" s="167"/>
      <c r="AC112" s="167"/>
      <c r="AD112" s="167"/>
      <c r="AE112" s="167"/>
      <c r="AF112" s="167"/>
      <c r="AG112" s="167"/>
      <c r="AH112" s="167"/>
      <c r="AI112" s="167"/>
      <c r="AJ112" s="196"/>
      <c r="AK112" s="196"/>
      <c r="AL112" s="196"/>
      <c r="AM112" s="181"/>
      <c r="AN112" s="194"/>
      <c r="AO112" s="167"/>
      <c r="AP112" s="167"/>
      <c r="AQ112" s="195"/>
    </row>
    <row r="113" spans="39:42" x14ac:dyDescent="0.55000000000000004">
      <c r="AM113" s="181"/>
      <c r="AO113" s="167"/>
      <c r="AP113" s="167"/>
    </row>
    <row r="114" spans="39:42" x14ac:dyDescent="0.55000000000000004">
      <c r="AM114" s="181"/>
      <c r="AO114" s="167"/>
      <c r="AP114" s="167"/>
    </row>
    <row r="115" spans="39:42" x14ac:dyDescent="0.55000000000000004">
      <c r="AO115" s="167"/>
      <c r="AP115" s="167"/>
    </row>
  </sheetData>
  <mergeCells count="4">
    <mergeCell ref="E2:M2"/>
    <mergeCell ref="O4:P4"/>
    <mergeCell ref="O5:P5"/>
    <mergeCell ref="E66:R92"/>
  </mergeCells>
  <hyperlinks>
    <hyperlink ref="D10" r:id="rId1" xr:uid="{DB40AB8C-9118-4CED-8FE2-07E40F40F290}"/>
    <hyperlink ref="D11" r:id="rId2" xr:uid="{3769E8C3-1446-479F-A9B8-1701E2847D14}"/>
    <hyperlink ref="D12" r:id="rId3" xr:uid="{017E813F-AFEC-4365-AF07-AB27909EDF47}"/>
    <hyperlink ref="D17" r:id="rId4" xr:uid="{C6C320A7-A5DF-4F4C-837B-AC85D08A4126}"/>
    <hyperlink ref="D15" r:id="rId5" xr:uid="{4C524E21-CA4B-4AFD-A1CE-E7C131962301}"/>
    <hyperlink ref="D16" r:id="rId6" xr:uid="{280002F0-0CAE-4322-8E9F-B504286F8407}"/>
    <hyperlink ref="D19" r:id="rId7" xr:uid="{77F13278-E074-40F7-B4D7-7DD7208AC21E}"/>
    <hyperlink ref="D20" r:id="rId8" xr:uid="{2A6E5396-BE25-4254-BE92-598C7D46801F}"/>
    <hyperlink ref="D21" r:id="rId9" xr:uid="{B001F437-13C2-4628-9095-2C334281DEDC}"/>
    <hyperlink ref="D33" r:id="rId10" xr:uid="{DBA26E50-3C7B-475F-97DE-7A9E93030272}"/>
    <hyperlink ref="D34" r:id="rId11" xr:uid="{7F8A0CE1-8317-490B-8A89-79DD0A39569A}"/>
    <hyperlink ref="D35" r:id="rId12" xr:uid="{F55003B2-D93E-4840-A625-B883AEC13B99}"/>
    <hyperlink ref="D37" r:id="rId13" xr:uid="{4BD0BE39-4E89-48F1-A50C-A6988DC724A9}"/>
    <hyperlink ref="D38" r:id="rId14" xr:uid="{B23C0AAB-8D96-4D80-801F-5D7BDFF43F12}"/>
    <hyperlink ref="D41" r:id="rId15" xr:uid="{0DECB968-7F80-4B2A-BE3D-27DED62F23DE}"/>
    <hyperlink ref="D40" r:id="rId16" xr:uid="{08924A45-CC9A-4E92-8E8E-B4A5FE9D1748}"/>
    <hyperlink ref="D42" r:id="rId17" xr:uid="{7BBB7E1A-2E1E-4FF5-B63E-041074224B56}"/>
    <hyperlink ref="D43" r:id="rId18" xr:uid="{984EF56D-D4EB-4F4B-B047-48D3BEA6FF24}"/>
  </hyperlinks>
  <pageMargins left="0.7" right="0.7" top="0.75" bottom="0.75" header="0.3" footer="0.3"/>
  <pageSetup orientation="landscape" r:id="rId1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9796-3739-479C-B30B-E087A16C8CE1}">
  <dimension ref="C2:P41"/>
  <sheetViews>
    <sheetView showGridLines="0" workbookViewId="0">
      <selection activeCell="U28" sqref="U28"/>
    </sheetView>
  </sheetViews>
  <sheetFormatPr defaultRowHeight="14.4" x14ac:dyDescent="0.55000000000000004"/>
  <cols>
    <col min="7" max="7" width="9.68359375" bestFit="1" customWidth="1"/>
    <col min="9" max="9" width="12.26171875" customWidth="1"/>
  </cols>
  <sheetData>
    <row r="2" spans="3:16" ht="14.7" thickBot="1" x14ac:dyDescent="0.6"/>
    <row r="3" spans="3:16" x14ac:dyDescent="0.55000000000000004">
      <c r="C3" s="197"/>
      <c r="D3" s="198"/>
      <c r="E3" s="198"/>
      <c r="F3" s="198"/>
      <c r="G3" s="198"/>
      <c r="H3" s="198"/>
      <c r="I3" s="198"/>
      <c r="J3" s="198"/>
      <c r="K3" s="198"/>
      <c r="L3" s="198"/>
      <c r="M3" s="199"/>
    </row>
    <row r="4" spans="3:16" x14ac:dyDescent="0.55000000000000004">
      <c r="C4" s="200"/>
      <c r="M4" s="201"/>
      <c r="P4" t="s">
        <v>132</v>
      </c>
    </row>
    <row r="5" spans="3:16" x14ac:dyDescent="0.55000000000000004">
      <c r="C5" s="200"/>
      <c r="D5" s="321" t="s">
        <v>147</v>
      </c>
      <c r="E5" s="321"/>
      <c r="F5" s="321"/>
      <c r="G5" s="321"/>
      <c r="H5" s="321"/>
      <c r="I5" s="321"/>
      <c r="M5" s="201"/>
    </row>
    <row r="6" spans="3:16" x14ac:dyDescent="0.55000000000000004">
      <c r="C6" s="200"/>
      <c r="D6" s="154"/>
      <c r="E6" s="154"/>
      <c r="F6" s="154"/>
      <c r="G6" s="154"/>
      <c r="H6" s="154"/>
      <c r="I6" s="154"/>
      <c r="M6" s="201"/>
    </row>
    <row r="7" spans="3:16" x14ac:dyDescent="0.55000000000000004">
      <c r="C7" s="200"/>
      <c r="D7" s="105" t="s">
        <v>82</v>
      </c>
      <c r="E7" s="202" t="s">
        <v>37</v>
      </c>
      <c r="F7" s="105" t="s">
        <v>83</v>
      </c>
      <c r="G7" s="203">
        <v>44946</v>
      </c>
      <c r="H7" s="105" t="s">
        <v>84</v>
      </c>
      <c r="I7" s="204">
        <v>26.61</v>
      </c>
      <c r="J7" s="105" t="s">
        <v>85</v>
      </c>
      <c r="K7" s="204">
        <v>26.35</v>
      </c>
      <c r="M7" s="201"/>
    </row>
    <row r="8" spans="3:16" x14ac:dyDescent="0.55000000000000004">
      <c r="C8" s="200"/>
      <c r="M8" s="201"/>
    </row>
    <row r="9" spans="3:16" x14ac:dyDescent="0.55000000000000004">
      <c r="C9" s="200"/>
      <c r="D9" t="s">
        <v>86</v>
      </c>
      <c r="M9" s="201"/>
    </row>
    <row r="10" spans="3:16" x14ac:dyDescent="0.55000000000000004">
      <c r="C10" s="200"/>
      <c r="D10" s="319"/>
      <c r="E10" s="319"/>
      <c r="F10" s="319"/>
      <c r="G10" s="319"/>
      <c r="H10" s="319"/>
      <c r="I10" s="319"/>
      <c r="J10" s="319"/>
      <c r="K10" s="319"/>
      <c r="L10" s="319"/>
      <c r="M10" s="201"/>
    </row>
    <row r="11" spans="3:16" x14ac:dyDescent="0.55000000000000004">
      <c r="C11" s="200"/>
      <c r="D11" s="319"/>
      <c r="E11" s="319"/>
      <c r="F11" s="319"/>
      <c r="G11" s="319"/>
      <c r="H11" s="319"/>
      <c r="I11" s="319"/>
      <c r="J11" s="319"/>
      <c r="K11" s="319"/>
      <c r="L11" s="319"/>
      <c r="M11" s="201"/>
    </row>
    <row r="12" spans="3:16" x14ac:dyDescent="0.55000000000000004">
      <c r="C12" s="200"/>
      <c r="D12" s="319"/>
      <c r="E12" s="319"/>
      <c r="F12" s="319"/>
      <c r="G12" s="319"/>
      <c r="H12" s="319"/>
      <c r="I12" s="319"/>
      <c r="J12" s="319"/>
      <c r="K12" s="319"/>
      <c r="L12" s="319"/>
      <c r="M12" s="201"/>
    </row>
    <row r="13" spans="3:16" x14ac:dyDescent="0.55000000000000004">
      <c r="C13" s="200"/>
      <c r="D13" s="319"/>
      <c r="E13" s="319"/>
      <c r="F13" s="319"/>
      <c r="G13" s="319"/>
      <c r="H13" s="319"/>
      <c r="I13" s="319"/>
      <c r="J13" s="319"/>
      <c r="K13" s="319"/>
      <c r="L13" s="319"/>
      <c r="M13" s="201"/>
    </row>
    <row r="14" spans="3:16" x14ac:dyDescent="0.55000000000000004">
      <c r="C14" s="200"/>
      <c r="D14" s="319"/>
      <c r="E14" s="319"/>
      <c r="F14" s="319"/>
      <c r="G14" s="319"/>
      <c r="H14" s="319"/>
      <c r="I14" s="319"/>
      <c r="J14" s="319"/>
      <c r="K14" s="319"/>
      <c r="L14" s="319"/>
      <c r="M14" s="201"/>
    </row>
    <row r="15" spans="3:16" x14ac:dyDescent="0.55000000000000004">
      <c r="C15" s="200"/>
      <c r="D15" s="319"/>
      <c r="E15" s="319"/>
      <c r="F15" s="319"/>
      <c r="G15" s="319"/>
      <c r="H15" s="319"/>
      <c r="I15" s="319"/>
      <c r="J15" s="319"/>
      <c r="K15" s="319"/>
      <c r="L15" s="319"/>
      <c r="M15" s="201"/>
    </row>
    <row r="16" spans="3:16" x14ac:dyDescent="0.55000000000000004">
      <c r="C16" s="200"/>
      <c r="D16" s="319"/>
      <c r="E16" s="319"/>
      <c r="F16" s="319"/>
      <c r="G16" s="319"/>
      <c r="H16" s="319"/>
      <c r="I16" s="319"/>
      <c r="J16" s="319"/>
      <c r="K16" s="319"/>
      <c r="L16" s="319"/>
      <c r="M16" s="201"/>
    </row>
    <row r="17" spans="3:13" x14ac:dyDescent="0.55000000000000004">
      <c r="C17" s="200"/>
      <c r="D17" s="319"/>
      <c r="E17" s="319"/>
      <c r="F17" s="319"/>
      <c r="G17" s="319"/>
      <c r="H17" s="319"/>
      <c r="I17" s="319"/>
      <c r="J17" s="319"/>
      <c r="K17" s="319"/>
      <c r="L17" s="319"/>
      <c r="M17" s="201"/>
    </row>
    <row r="18" spans="3:13" x14ac:dyDescent="0.55000000000000004">
      <c r="C18" s="200"/>
      <c r="D18" s="319"/>
      <c r="E18" s="319"/>
      <c r="F18" s="319"/>
      <c r="G18" s="319"/>
      <c r="H18" s="319"/>
      <c r="I18" s="319"/>
      <c r="J18" s="319"/>
      <c r="K18" s="319"/>
      <c r="L18" s="319"/>
      <c r="M18" s="201"/>
    </row>
    <row r="19" spans="3:13" x14ac:dyDescent="0.55000000000000004">
      <c r="C19" s="200"/>
      <c r="D19" s="319"/>
      <c r="E19" s="319"/>
      <c r="F19" s="319"/>
      <c r="G19" s="319"/>
      <c r="H19" s="319"/>
      <c r="I19" s="319"/>
      <c r="J19" s="319"/>
      <c r="K19" s="319"/>
      <c r="L19" s="319"/>
      <c r="M19" s="201"/>
    </row>
    <row r="20" spans="3:13" x14ac:dyDescent="0.55000000000000004">
      <c r="C20" s="200"/>
      <c r="D20" s="319"/>
      <c r="E20" s="319"/>
      <c r="F20" s="319"/>
      <c r="G20" s="319"/>
      <c r="H20" s="319"/>
      <c r="I20" s="319"/>
      <c r="J20" s="319"/>
      <c r="K20" s="319"/>
      <c r="L20" s="319"/>
      <c r="M20" s="201"/>
    </row>
    <row r="21" spans="3:13" x14ac:dyDescent="0.55000000000000004">
      <c r="C21" s="200"/>
      <c r="D21" s="319"/>
      <c r="E21" s="319"/>
      <c r="F21" s="319"/>
      <c r="G21" s="319"/>
      <c r="H21" s="319"/>
      <c r="I21" s="319"/>
      <c r="J21" s="319"/>
      <c r="K21" s="319"/>
      <c r="L21" s="319"/>
      <c r="M21" s="201"/>
    </row>
    <row r="22" spans="3:13" x14ac:dyDescent="0.55000000000000004">
      <c r="C22" s="200"/>
      <c r="D22" s="319"/>
      <c r="E22" s="319"/>
      <c r="F22" s="319"/>
      <c r="G22" s="319"/>
      <c r="H22" s="319"/>
      <c r="I22" s="319"/>
      <c r="J22" s="319"/>
      <c r="K22" s="319"/>
      <c r="L22" s="319"/>
      <c r="M22" s="201"/>
    </row>
    <row r="23" spans="3:13" x14ac:dyDescent="0.55000000000000004">
      <c r="C23" s="200"/>
      <c r="D23" s="319"/>
      <c r="E23" s="319"/>
      <c r="F23" s="319"/>
      <c r="G23" s="319"/>
      <c r="H23" s="319"/>
      <c r="I23" s="319"/>
      <c r="J23" s="319"/>
      <c r="K23" s="319"/>
      <c r="L23" s="319"/>
      <c r="M23" s="201"/>
    </row>
    <row r="24" spans="3:13" x14ac:dyDescent="0.55000000000000004">
      <c r="C24" s="200"/>
      <c r="D24" t="s">
        <v>87</v>
      </c>
      <c r="K24" s="162" t="s">
        <v>88</v>
      </c>
      <c r="L24" s="162"/>
      <c r="M24" s="201"/>
    </row>
    <row r="25" spans="3:13" x14ac:dyDescent="0.55000000000000004">
      <c r="C25" s="200"/>
      <c r="D25" s="205" t="s">
        <v>89</v>
      </c>
      <c r="E25" s="320" t="s">
        <v>131</v>
      </c>
      <c r="F25" s="319"/>
      <c r="G25" s="319"/>
      <c r="H25" s="319"/>
      <c r="I25" s="319"/>
      <c r="J25" s="207"/>
      <c r="K25" s="257" t="s">
        <v>90</v>
      </c>
      <c r="M25" s="201"/>
    </row>
    <row r="26" spans="3:13" x14ac:dyDescent="0.55000000000000004">
      <c r="C26" s="200"/>
      <c r="D26" s="205" t="s">
        <v>89</v>
      </c>
      <c r="E26" s="320" t="s">
        <v>133</v>
      </c>
      <c r="F26" s="319"/>
      <c r="G26" s="319"/>
      <c r="H26" s="319"/>
      <c r="I26" s="319"/>
      <c r="J26" s="155"/>
      <c r="K26" s="256" t="s">
        <v>91</v>
      </c>
      <c r="M26" s="201"/>
    </row>
    <row r="27" spans="3:13" x14ac:dyDescent="0.55000000000000004">
      <c r="C27" s="200"/>
      <c r="D27" s="205" t="s">
        <v>89</v>
      </c>
      <c r="E27" s="206" t="s">
        <v>134</v>
      </c>
      <c r="J27" s="155"/>
      <c r="K27" s="256" t="s">
        <v>18</v>
      </c>
      <c r="M27" s="201"/>
    </row>
    <row r="28" spans="3:13" x14ac:dyDescent="0.55000000000000004">
      <c r="C28" s="200"/>
      <c r="D28" s="205" t="s">
        <v>89</v>
      </c>
      <c r="E28" s="320" t="s">
        <v>135</v>
      </c>
      <c r="F28" s="319"/>
      <c r="G28" s="319"/>
      <c r="H28" s="319"/>
      <c r="I28" s="319"/>
      <c r="J28" s="155"/>
      <c r="K28" s="256" t="s">
        <v>141</v>
      </c>
      <c r="M28" s="201"/>
    </row>
    <row r="29" spans="3:13" x14ac:dyDescent="0.55000000000000004">
      <c r="C29" s="200"/>
      <c r="D29" s="205" t="s">
        <v>89</v>
      </c>
      <c r="E29" s="320" t="s">
        <v>136</v>
      </c>
      <c r="F29" s="319"/>
      <c r="G29" s="319"/>
      <c r="H29" s="319"/>
      <c r="I29" s="319"/>
      <c r="J29" s="155"/>
      <c r="K29" s="256" t="s">
        <v>137</v>
      </c>
      <c r="M29" s="201"/>
    </row>
    <row r="30" spans="3:13" x14ac:dyDescent="0.55000000000000004">
      <c r="C30" s="200"/>
      <c r="D30" s="205" t="s">
        <v>89</v>
      </c>
      <c r="E30" s="320" t="s">
        <v>145</v>
      </c>
      <c r="F30" s="319"/>
      <c r="G30" s="319"/>
      <c r="H30" s="319"/>
      <c r="I30" s="319"/>
      <c r="J30" s="155"/>
      <c r="K30" s="256" t="s">
        <v>142</v>
      </c>
      <c r="M30" s="201"/>
    </row>
    <row r="31" spans="3:13" x14ac:dyDescent="0.55000000000000004">
      <c r="C31" s="200"/>
      <c r="D31" s="205" t="s">
        <v>89</v>
      </c>
      <c r="E31" s="320" t="s">
        <v>138</v>
      </c>
      <c r="F31" s="319"/>
      <c r="G31" s="319"/>
      <c r="H31" s="319"/>
      <c r="I31" s="319"/>
      <c r="J31" s="155"/>
      <c r="K31" s="256" t="s">
        <v>148</v>
      </c>
      <c r="M31" s="201"/>
    </row>
    <row r="32" spans="3:13" x14ac:dyDescent="0.55000000000000004">
      <c r="C32" s="200"/>
      <c r="D32" s="205" t="s">
        <v>89</v>
      </c>
      <c r="E32" t="s">
        <v>140</v>
      </c>
      <c r="J32" s="155"/>
      <c r="K32" s="259">
        <v>2.66</v>
      </c>
      <c r="M32" s="201"/>
    </row>
    <row r="33" spans="3:13" x14ac:dyDescent="0.55000000000000004">
      <c r="C33" s="200"/>
      <c r="D33" s="205" t="s">
        <v>89</v>
      </c>
      <c r="E33" s="320" t="s">
        <v>139</v>
      </c>
      <c r="F33" s="319"/>
      <c r="G33" s="319"/>
      <c r="H33" s="319"/>
      <c r="I33" s="319"/>
      <c r="J33" s="155"/>
      <c r="K33" s="256" t="s">
        <v>144</v>
      </c>
      <c r="M33" s="201"/>
    </row>
    <row r="34" spans="3:13" x14ac:dyDescent="0.55000000000000004">
      <c r="C34" s="200"/>
      <c r="D34" s="205" t="s">
        <v>89</v>
      </c>
      <c r="E34" s="320" t="s">
        <v>146</v>
      </c>
      <c r="F34" s="319"/>
      <c r="G34" s="319"/>
      <c r="H34" s="319"/>
      <c r="I34" s="319"/>
      <c r="J34" s="155"/>
      <c r="K34" s="256" t="s">
        <v>143</v>
      </c>
      <c r="M34" s="201"/>
    </row>
    <row r="35" spans="3:13" x14ac:dyDescent="0.55000000000000004">
      <c r="C35" s="200"/>
      <c r="D35" s="258"/>
      <c r="E35" s="319"/>
      <c r="F35" s="319"/>
      <c r="G35" s="319"/>
      <c r="H35" s="319"/>
      <c r="I35" s="319"/>
      <c r="J35" s="155"/>
      <c r="K35" s="256"/>
      <c r="M35" s="201"/>
    </row>
    <row r="36" spans="3:13" x14ac:dyDescent="0.55000000000000004">
      <c r="C36" s="200"/>
      <c r="D36" s="258"/>
      <c r="E36" s="319"/>
      <c r="F36" s="319"/>
      <c r="G36" s="319"/>
      <c r="H36" s="319"/>
      <c r="I36" s="319"/>
      <c r="J36" s="155"/>
      <c r="K36" s="256"/>
      <c r="M36" s="201"/>
    </row>
    <row r="37" spans="3:13" x14ac:dyDescent="0.55000000000000004">
      <c r="C37" s="200"/>
      <c r="D37" s="258"/>
      <c r="E37" s="319"/>
      <c r="F37" s="319"/>
      <c r="G37" s="319"/>
      <c r="H37" s="319"/>
      <c r="I37" s="319"/>
      <c r="J37" s="155"/>
      <c r="K37" s="256"/>
      <c r="M37" s="201"/>
    </row>
    <row r="38" spans="3:13" x14ac:dyDescent="0.55000000000000004">
      <c r="C38" s="200"/>
      <c r="M38" s="201"/>
    </row>
    <row r="39" spans="3:13" x14ac:dyDescent="0.55000000000000004">
      <c r="C39" s="200"/>
      <c r="M39" s="201"/>
    </row>
    <row r="40" spans="3:13" x14ac:dyDescent="0.55000000000000004">
      <c r="C40" s="200"/>
      <c r="M40" s="201"/>
    </row>
    <row r="41" spans="3:13" ht="14.7" thickBot="1" x14ac:dyDescent="0.6">
      <c r="C41" s="208"/>
      <c r="D41" s="209"/>
      <c r="E41" s="209"/>
      <c r="F41" s="209"/>
      <c r="G41" s="209"/>
      <c r="H41" s="209"/>
      <c r="I41" s="209"/>
      <c r="J41" s="209"/>
      <c r="K41" s="209"/>
      <c r="L41" s="209"/>
      <c r="M41" s="210"/>
    </row>
  </sheetData>
  <mergeCells count="13">
    <mergeCell ref="E29:I29"/>
    <mergeCell ref="D5:I5"/>
    <mergeCell ref="D10:L23"/>
    <mergeCell ref="E25:I25"/>
    <mergeCell ref="E26:I26"/>
    <mergeCell ref="E28:I28"/>
    <mergeCell ref="E36:I36"/>
    <mergeCell ref="E37:I37"/>
    <mergeCell ref="E30:I30"/>
    <mergeCell ref="E31:I31"/>
    <mergeCell ref="E33:I33"/>
    <mergeCell ref="E34:I34"/>
    <mergeCell ref="E35:I3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E1E54-A3A4-44DB-8C2C-44ABEF3EC3CA}">
  <dimension ref="C2:Z371"/>
  <sheetViews>
    <sheetView showGridLines="0" topLeftCell="I1" zoomScale="115" zoomScaleNormal="115" workbookViewId="0">
      <selection activeCell="X16" sqref="X16"/>
    </sheetView>
  </sheetViews>
  <sheetFormatPr defaultRowHeight="14.4" x14ac:dyDescent="0.55000000000000004"/>
  <cols>
    <col min="1" max="5" width="0" hidden="1" customWidth="1"/>
    <col min="6" max="6" width="4.15625" hidden="1" customWidth="1"/>
    <col min="7" max="7" width="6.68359375" hidden="1" customWidth="1"/>
    <col min="8" max="8" width="9.15625" hidden="1" customWidth="1"/>
    <col min="9" max="9" width="9.15625" customWidth="1"/>
    <col min="10" max="10" width="22.41796875" customWidth="1"/>
    <col min="11" max="12" width="21.41796875" bestFit="1" customWidth="1"/>
    <col min="13" max="13" width="17.83984375" customWidth="1"/>
    <col min="14" max="14" width="11" customWidth="1"/>
    <col min="15" max="15" width="3.68359375" customWidth="1"/>
    <col min="16" max="18" width="3.26171875" hidden="1" customWidth="1"/>
    <col min="19" max="22" width="9.15625" hidden="1" customWidth="1"/>
    <col min="24" max="24" width="9.15625" customWidth="1"/>
    <col min="26" max="26" width="13.26171875" bestFit="1" customWidth="1"/>
  </cols>
  <sheetData>
    <row r="2" spans="3:26" x14ac:dyDescent="0.55000000000000004">
      <c r="J2" s="154" t="s">
        <v>92</v>
      </c>
    </row>
    <row r="3" spans="3:26" x14ac:dyDescent="0.55000000000000004">
      <c r="R3" s="211"/>
    </row>
    <row r="4" spans="3:26" ht="14.7" thickBot="1" x14ac:dyDescent="0.6">
      <c r="C4" t="s">
        <v>93</v>
      </c>
      <c r="J4" s="212"/>
      <c r="K4" s="213" t="s">
        <v>94</v>
      </c>
      <c r="L4" s="213" t="s">
        <v>95</v>
      </c>
      <c r="M4" s="213" t="s">
        <v>96</v>
      </c>
      <c r="N4" s="213" t="s">
        <v>97</v>
      </c>
      <c r="O4" s="213"/>
      <c r="P4" s="213" t="s">
        <v>98</v>
      </c>
      <c r="Q4" s="214"/>
      <c r="R4" s="215"/>
    </row>
    <row r="5" spans="3:26" ht="16.5" x14ac:dyDescent="0.55000000000000004">
      <c r="C5" s="216" t="s">
        <v>99</v>
      </c>
      <c r="J5" s="217" t="s">
        <v>100</v>
      </c>
      <c r="K5" s="218" t="s">
        <v>101</v>
      </c>
      <c r="L5" s="218" t="s">
        <v>102</v>
      </c>
      <c r="M5" s="218" t="s">
        <v>103</v>
      </c>
      <c r="N5" s="218" t="s">
        <v>104</v>
      </c>
      <c r="O5" s="219"/>
      <c r="P5" s="219"/>
      <c r="Q5" s="155"/>
      <c r="R5" s="177"/>
      <c r="S5" s="322" t="s">
        <v>105</v>
      </c>
      <c r="T5" s="322"/>
      <c r="U5" s="322"/>
      <c r="V5" s="322"/>
      <c r="X5" s="220"/>
    </row>
    <row r="6" spans="3:26" x14ac:dyDescent="0.55000000000000004">
      <c r="J6" s="217" t="s">
        <v>106</v>
      </c>
      <c r="K6" s="221">
        <f>L6*((1+(M6/P6))^(P6*N6))</f>
        <v>1300000</v>
      </c>
      <c r="L6" s="221">
        <v>1000000</v>
      </c>
      <c r="M6" s="222">
        <v>0.3</v>
      </c>
      <c r="N6" s="218">
        <v>1</v>
      </c>
      <c r="O6" s="223"/>
      <c r="P6" s="219">
        <v>1</v>
      </c>
      <c r="Q6" s="155"/>
      <c r="R6" s="177"/>
      <c r="S6" s="214" t="s">
        <v>107</v>
      </c>
      <c r="T6" s="214" t="s">
        <v>108</v>
      </c>
      <c r="U6" s="214" t="s">
        <v>109</v>
      </c>
      <c r="V6" s="214" t="s">
        <v>110</v>
      </c>
      <c r="X6" s="220"/>
    </row>
    <row r="7" spans="3:26" ht="14.7" thickBot="1" x14ac:dyDescent="0.6">
      <c r="J7" s="217"/>
      <c r="K7" s="218"/>
      <c r="L7" s="224">
        <f>K6-L6</f>
        <v>300000</v>
      </c>
      <c r="M7" s="218"/>
      <c r="N7" s="218"/>
      <c r="O7" s="223"/>
      <c r="P7" s="219"/>
      <c r="Q7" s="155"/>
      <c r="R7" s="177"/>
      <c r="S7" s="214">
        <v>1</v>
      </c>
      <c r="T7" s="214">
        <v>1</v>
      </c>
      <c r="U7" s="214">
        <v>1</v>
      </c>
      <c r="V7" s="214">
        <v>1</v>
      </c>
      <c r="X7" s="220"/>
    </row>
    <row r="8" spans="3:26" ht="14.7" thickBot="1" x14ac:dyDescent="0.6">
      <c r="C8" t="s">
        <v>111</v>
      </c>
      <c r="D8" t="s">
        <v>101</v>
      </c>
      <c r="J8" s="217"/>
      <c r="K8" s="225" t="s">
        <v>112</v>
      </c>
      <c r="L8" s="226">
        <f>L7/L6</f>
        <v>0.3</v>
      </c>
      <c r="M8" s="218"/>
      <c r="N8" s="218"/>
      <c r="O8" s="223"/>
      <c r="P8" s="219"/>
      <c r="Q8" s="155"/>
      <c r="R8" s="177"/>
      <c r="S8" s="214">
        <v>2</v>
      </c>
      <c r="T8" s="214">
        <v>2</v>
      </c>
      <c r="U8" s="214">
        <v>2</v>
      </c>
      <c r="V8" s="214">
        <v>2</v>
      </c>
      <c r="X8" s="220"/>
      <c r="Y8" s="214"/>
    </row>
    <row r="9" spans="3:26" x14ac:dyDescent="0.55000000000000004">
      <c r="C9" t="s">
        <v>95</v>
      </c>
      <c r="D9" t="s">
        <v>113</v>
      </c>
      <c r="J9" s="227"/>
      <c r="K9" s="215"/>
      <c r="L9" s="228"/>
      <c r="M9" s="215"/>
      <c r="N9" s="215"/>
      <c r="O9" s="211"/>
      <c r="P9" s="155"/>
      <c r="Q9" s="155"/>
      <c r="R9" s="177"/>
      <c r="S9" s="214">
        <v>3</v>
      </c>
      <c r="T9" s="214">
        <v>3</v>
      </c>
      <c r="U9" s="214">
        <v>3</v>
      </c>
      <c r="V9" s="214">
        <v>3</v>
      </c>
      <c r="X9" s="220"/>
      <c r="Y9" s="214"/>
    </row>
    <row r="10" spans="3:26" x14ac:dyDescent="0.55000000000000004">
      <c r="C10" t="s">
        <v>96</v>
      </c>
      <c r="D10" t="s">
        <v>114</v>
      </c>
      <c r="J10" s="229" t="s">
        <v>115</v>
      </c>
      <c r="K10" s="230" t="s">
        <v>101</v>
      </c>
      <c r="L10" s="230" t="s">
        <v>102</v>
      </c>
      <c r="M10" s="230" t="s">
        <v>116</v>
      </c>
      <c r="N10" s="230" t="s">
        <v>117</v>
      </c>
      <c r="O10" s="230"/>
      <c r="P10" s="231"/>
      <c r="Q10" s="155"/>
      <c r="R10" s="177"/>
      <c r="S10" s="214">
        <v>4</v>
      </c>
      <c r="T10" s="214">
        <v>4</v>
      </c>
      <c r="U10" s="214">
        <v>4</v>
      </c>
      <c r="V10" s="214">
        <v>4</v>
      </c>
      <c r="X10" s="220"/>
    </row>
    <row r="11" spans="3:26" x14ac:dyDescent="0.55000000000000004">
      <c r="C11" t="s">
        <v>98</v>
      </c>
      <c r="D11" t="s">
        <v>118</v>
      </c>
      <c r="J11" s="229" t="s">
        <v>119</v>
      </c>
      <c r="K11" s="232">
        <f>L11*((1+(M11/P11))^(P11*N11))</f>
        <v>130000.8385410051</v>
      </c>
      <c r="L11" s="233">
        <v>100000</v>
      </c>
      <c r="M11" s="234">
        <v>2.2105E-2</v>
      </c>
      <c r="N11" s="230">
        <v>12</v>
      </c>
      <c r="O11" s="230"/>
      <c r="P11" s="231">
        <v>1</v>
      </c>
      <c r="Q11" s="155"/>
      <c r="R11" s="177"/>
      <c r="S11" s="214">
        <v>5</v>
      </c>
      <c r="T11" s="214">
        <v>5</v>
      </c>
      <c r="U11" s="214">
        <v>5</v>
      </c>
      <c r="V11" s="214">
        <v>5</v>
      </c>
      <c r="X11" s="220"/>
    </row>
    <row r="12" spans="3:26" ht="14.7" thickBot="1" x14ac:dyDescent="0.6">
      <c r="C12" t="s">
        <v>97</v>
      </c>
      <c r="D12" t="s">
        <v>120</v>
      </c>
      <c r="J12" s="229"/>
      <c r="K12" s="230"/>
      <c r="L12" s="233">
        <f>K11-L11</f>
        <v>30000.838541005098</v>
      </c>
      <c r="M12" s="230"/>
      <c r="N12" s="230"/>
      <c r="O12" s="230"/>
      <c r="P12" s="231"/>
      <c r="Q12" s="155"/>
      <c r="R12" s="177"/>
      <c r="S12" s="214">
        <v>6</v>
      </c>
      <c r="T12" s="214">
        <v>6</v>
      </c>
      <c r="U12" s="214">
        <v>6</v>
      </c>
      <c r="V12" s="214">
        <v>6</v>
      </c>
      <c r="X12" s="220"/>
    </row>
    <row r="13" spans="3:26" ht="14.7" thickBot="1" x14ac:dyDescent="0.6">
      <c r="J13" s="229"/>
      <c r="K13" s="235" t="s">
        <v>112</v>
      </c>
      <c r="L13" s="236">
        <f>L12/L11</f>
        <v>0.30000838541005098</v>
      </c>
      <c r="M13" s="230"/>
      <c r="N13" s="230"/>
      <c r="O13" s="230"/>
      <c r="P13" s="231"/>
      <c r="Q13" s="155"/>
      <c r="R13" s="177"/>
      <c r="S13" s="214">
        <v>7</v>
      </c>
      <c r="T13" s="214">
        <v>7</v>
      </c>
      <c r="U13" s="214">
        <v>7</v>
      </c>
      <c r="V13" s="214">
        <v>7</v>
      </c>
      <c r="X13" s="220"/>
      <c r="Z13" s="193"/>
    </row>
    <row r="14" spans="3:26" x14ac:dyDescent="0.55000000000000004">
      <c r="J14" s="105"/>
      <c r="K14" s="214"/>
      <c r="L14" s="237"/>
      <c r="M14" s="214"/>
      <c r="N14" s="214"/>
      <c r="P14" s="155"/>
      <c r="Q14" s="155"/>
      <c r="R14" s="177"/>
      <c r="S14" s="214">
        <v>8</v>
      </c>
      <c r="T14" s="214">
        <v>8</v>
      </c>
      <c r="U14" s="214">
        <v>8</v>
      </c>
      <c r="V14" s="214">
        <v>8</v>
      </c>
      <c r="X14" s="220"/>
    </row>
    <row r="15" spans="3:26" x14ac:dyDescent="0.55000000000000004">
      <c r="J15" s="238" t="s">
        <v>121</v>
      </c>
      <c r="K15" s="239" t="s">
        <v>101</v>
      </c>
      <c r="L15" s="239" t="s">
        <v>102</v>
      </c>
      <c r="M15" s="239" t="s">
        <v>122</v>
      </c>
      <c r="N15" s="239" t="s">
        <v>123</v>
      </c>
      <c r="O15" s="231"/>
      <c r="P15" s="240"/>
      <c r="Q15" s="155"/>
      <c r="R15" s="177"/>
      <c r="S15" s="214">
        <v>9</v>
      </c>
      <c r="T15" s="214">
        <v>9</v>
      </c>
      <c r="U15" s="214">
        <v>9</v>
      </c>
      <c r="V15" s="214">
        <v>9</v>
      </c>
    </row>
    <row r="16" spans="3:26" x14ac:dyDescent="0.55000000000000004">
      <c r="J16" s="238" t="s">
        <v>124</v>
      </c>
      <c r="K16" s="241">
        <f>L16*((1+(M16/P11))^(P11*N16))</f>
        <v>130011.99683017508</v>
      </c>
      <c r="L16" s="242">
        <v>100000</v>
      </c>
      <c r="M16" s="243">
        <v>5.0600000000000003E-3</v>
      </c>
      <c r="N16" s="239">
        <v>52</v>
      </c>
      <c r="O16" s="244"/>
      <c r="P16" s="240">
        <v>1</v>
      </c>
      <c r="Q16" s="155"/>
      <c r="R16" s="177"/>
      <c r="S16" s="214">
        <v>10</v>
      </c>
      <c r="T16" s="214">
        <v>10</v>
      </c>
      <c r="U16" s="214">
        <v>10</v>
      </c>
      <c r="V16" s="214">
        <v>10</v>
      </c>
    </row>
    <row r="17" spans="10:22" ht="14.7" thickBot="1" x14ac:dyDescent="0.6">
      <c r="J17" s="238"/>
      <c r="K17" s="239"/>
      <c r="L17" s="242">
        <f>K16-L16</f>
        <v>30011.996830175078</v>
      </c>
      <c r="M17" s="239"/>
      <c r="N17" s="239"/>
      <c r="O17" s="244"/>
      <c r="P17" s="240"/>
      <c r="Q17" s="155"/>
      <c r="R17" s="177"/>
      <c r="S17" s="214">
        <v>11</v>
      </c>
      <c r="T17" s="214">
        <v>11</v>
      </c>
      <c r="U17" s="214">
        <v>11</v>
      </c>
      <c r="V17" s="214">
        <v>11</v>
      </c>
    </row>
    <row r="18" spans="10:22" ht="14.7" thickBot="1" x14ac:dyDescent="0.6">
      <c r="J18" s="238"/>
      <c r="K18" s="245" t="s">
        <v>112</v>
      </c>
      <c r="L18" s="246">
        <f>L17/L16</f>
        <v>0.30011996830175075</v>
      </c>
      <c r="M18" s="239"/>
      <c r="N18" s="239"/>
      <c r="O18" s="244"/>
      <c r="P18" s="240"/>
      <c r="Q18" s="155"/>
      <c r="R18" s="177"/>
      <c r="S18" s="214">
        <v>12</v>
      </c>
      <c r="T18" s="214">
        <v>12</v>
      </c>
      <c r="U18" s="214">
        <v>12</v>
      </c>
      <c r="V18" s="214">
        <v>12</v>
      </c>
    </row>
    <row r="19" spans="10:22" x14ac:dyDescent="0.55000000000000004">
      <c r="J19" s="105"/>
      <c r="K19" s="214"/>
      <c r="L19" s="237"/>
      <c r="M19" s="214"/>
      <c r="N19" s="214"/>
      <c r="S19" s="214">
        <v>13</v>
      </c>
      <c r="T19" s="214">
        <v>13</v>
      </c>
      <c r="U19" s="214">
        <v>13</v>
      </c>
      <c r="V19" s="214">
        <v>13</v>
      </c>
    </row>
    <row r="20" spans="10:22" x14ac:dyDescent="0.55000000000000004">
      <c r="J20" s="247" t="s">
        <v>29</v>
      </c>
      <c r="K20" s="248" t="s">
        <v>101</v>
      </c>
      <c r="L20" s="248" t="s">
        <v>102</v>
      </c>
      <c r="M20" s="248" t="s">
        <v>125</v>
      </c>
      <c r="N20" s="248" t="s">
        <v>126</v>
      </c>
      <c r="O20" s="240"/>
      <c r="S20" s="214">
        <v>14</v>
      </c>
      <c r="T20" s="214">
        <v>14</v>
      </c>
      <c r="U20" s="214">
        <v>14</v>
      </c>
      <c r="V20" s="214">
        <v>14</v>
      </c>
    </row>
    <row r="21" spans="10:22" x14ac:dyDescent="0.55000000000000004">
      <c r="J21" s="247" t="s">
        <v>127</v>
      </c>
      <c r="K21" s="249">
        <f>L21*((1+(M21/P16))^(P16*N21))</f>
        <v>130010.79359783631</v>
      </c>
      <c r="L21" s="250">
        <v>100000</v>
      </c>
      <c r="M21" s="251">
        <v>1.042E-3</v>
      </c>
      <c r="N21" s="248">
        <v>252</v>
      </c>
      <c r="O21" s="252"/>
      <c r="S21" s="214">
        <v>15</v>
      </c>
      <c r="T21" s="214">
        <v>15</v>
      </c>
      <c r="U21" s="214">
        <v>15</v>
      </c>
      <c r="V21" s="214">
        <v>15</v>
      </c>
    </row>
    <row r="22" spans="10:22" ht="14.7" thickBot="1" x14ac:dyDescent="0.6">
      <c r="J22" s="252"/>
      <c r="K22" s="248"/>
      <c r="L22" s="250">
        <f>K21-L21</f>
        <v>30010.793597836309</v>
      </c>
      <c r="M22" s="248"/>
      <c r="N22" s="248"/>
      <c r="O22" s="252"/>
      <c r="S22" s="214">
        <v>16</v>
      </c>
      <c r="T22" s="214">
        <v>16</v>
      </c>
      <c r="U22" s="214">
        <v>16</v>
      </c>
      <c r="V22" s="214">
        <v>16</v>
      </c>
    </row>
    <row r="23" spans="10:22" ht="14.7" thickBot="1" x14ac:dyDescent="0.6">
      <c r="J23" s="252"/>
      <c r="K23" s="253" t="s">
        <v>112</v>
      </c>
      <c r="L23" s="254">
        <f>L22/L21</f>
        <v>0.30010793597836311</v>
      </c>
      <c r="M23" s="248"/>
      <c r="N23" s="248"/>
      <c r="O23" s="252"/>
      <c r="S23" s="214">
        <v>17</v>
      </c>
      <c r="T23" s="214">
        <v>17</v>
      </c>
      <c r="U23" s="214">
        <v>17</v>
      </c>
      <c r="V23" s="214">
        <v>17</v>
      </c>
    </row>
    <row r="24" spans="10:22" x14ac:dyDescent="0.55000000000000004">
      <c r="S24" s="214">
        <v>18</v>
      </c>
      <c r="T24" s="214">
        <v>18</v>
      </c>
      <c r="U24" s="214">
        <v>18</v>
      </c>
      <c r="V24" s="214">
        <v>18</v>
      </c>
    </row>
    <row r="25" spans="10:22" x14ac:dyDescent="0.55000000000000004">
      <c r="J25" t="s">
        <v>128</v>
      </c>
      <c r="L25" s="193"/>
      <c r="S25" s="214">
        <v>19</v>
      </c>
      <c r="T25" s="214">
        <v>19</v>
      </c>
      <c r="U25" s="214">
        <v>19</v>
      </c>
      <c r="V25" s="214">
        <v>19</v>
      </c>
    </row>
    <row r="26" spans="10:22" x14ac:dyDescent="0.55000000000000004">
      <c r="S26" s="214">
        <v>20</v>
      </c>
      <c r="T26" s="214">
        <v>20</v>
      </c>
      <c r="U26" s="214">
        <v>20</v>
      </c>
      <c r="V26" s="214">
        <v>20</v>
      </c>
    </row>
    <row r="27" spans="10:22" x14ac:dyDescent="0.55000000000000004">
      <c r="S27" s="214">
        <v>21</v>
      </c>
      <c r="T27" s="214">
        <v>21</v>
      </c>
      <c r="U27" s="214">
        <v>21</v>
      </c>
      <c r="V27" s="214">
        <v>21</v>
      </c>
    </row>
    <row r="28" spans="10:22" x14ac:dyDescent="0.55000000000000004">
      <c r="S28" s="214">
        <v>22</v>
      </c>
      <c r="T28" s="214">
        <v>22</v>
      </c>
      <c r="U28" s="214">
        <v>22</v>
      </c>
      <c r="V28" s="214">
        <v>22</v>
      </c>
    </row>
    <row r="29" spans="10:22" x14ac:dyDescent="0.55000000000000004">
      <c r="J29" t="s">
        <v>129</v>
      </c>
      <c r="K29" t="s">
        <v>130</v>
      </c>
      <c r="S29" s="214">
        <v>23</v>
      </c>
      <c r="T29" s="214">
        <v>23</v>
      </c>
      <c r="U29" s="214">
        <v>23</v>
      </c>
      <c r="V29" s="214">
        <v>23</v>
      </c>
    </row>
    <row r="30" spans="10:22" x14ac:dyDescent="0.55000000000000004">
      <c r="J30">
        <v>2022</v>
      </c>
      <c r="K30" s="255">
        <v>1500</v>
      </c>
      <c r="L30" s="193"/>
      <c r="S30" s="214">
        <v>24</v>
      </c>
      <c r="T30" s="214">
        <v>24</v>
      </c>
      <c r="U30" s="214">
        <v>24</v>
      </c>
      <c r="V30" s="214">
        <v>24</v>
      </c>
    </row>
    <row r="31" spans="10:22" x14ac:dyDescent="0.55000000000000004">
      <c r="J31">
        <v>2023</v>
      </c>
      <c r="K31" s="255">
        <v>4500</v>
      </c>
      <c r="L31" s="193"/>
      <c r="S31" s="214">
        <v>25</v>
      </c>
      <c r="T31" s="214">
        <v>25</v>
      </c>
      <c r="U31" s="214">
        <v>25</v>
      </c>
      <c r="V31" s="214">
        <v>25</v>
      </c>
    </row>
    <row r="32" spans="10:22" x14ac:dyDescent="0.55000000000000004">
      <c r="J32">
        <v>2024</v>
      </c>
      <c r="K32" s="255">
        <v>13500</v>
      </c>
      <c r="L32" s="193"/>
      <c r="S32" s="214">
        <v>26</v>
      </c>
      <c r="T32" s="214">
        <v>26</v>
      </c>
      <c r="U32" s="214">
        <v>26</v>
      </c>
      <c r="V32" s="214">
        <v>26</v>
      </c>
    </row>
    <row r="33" spans="10:22" x14ac:dyDescent="0.55000000000000004">
      <c r="J33">
        <v>2025</v>
      </c>
      <c r="K33" s="255">
        <v>40500</v>
      </c>
      <c r="L33" s="193"/>
      <c r="S33" s="214">
        <v>27</v>
      </c>
      <c r="T33" s="214">
        <v>27</v>
      </c>
      <c r="U33" s="214">
        <v>27</v>
      </c>
      <c r="V33" s="214">
        <v>27</v>
      </c>
    </row>
    <row r="34" spans="10:22" x14ac:dyDescent="0.55000000000000004">
      <c r="J34">
        <v>2026</v>
      </c>
      <c r="K34" s="193">
        <v>121500</v>
      </c>
      <c r="L34" s="193"/>
      <c r="S34" s="214">
        <v>28</v>
      </c>
      <c r="T34" s="214">
        <v>28</v>
      </c>
      <c r="U34" s="214">
        <v>28</v>
      </c>
      <c r="V34" s="214">
        <v>28</v>
      </c>
    </row>
    <row r="35" spans="10:22" x14ac:dyDescent="0.55000000000000004">
      <c r="J35">
        <v>2027</v>
      </c>
      <c r="K35" s="193">
        <v>364500</v>
      </c>
      <c r="L35" s="193"/>
      <c r="S35" s="214">
        <v>29</v>
      </c>
      <c r="T35" s="214">
        <v>29</v>
      </c>
      <c r="U35" s="214">
        <v>29</v>
      </c>
      <c r="V35" s="214">
        <v>29</v>
      </c>
    </row>
    <row r="36" spans="10:22" x14ac:dyDescent="0.55000000000000004">
      <c r="S36" s="214">
        <v>30</v>
      </c>
      <c r="T36" s="214">
        <v>30</v>
      </c>
      <c r="U36" s="214">
        <v>30</v>
      </c>
      <c r="V36" s="214">
        <v>30</v>
      </c>
    </row>
    <row r="37" spans="10:22" x14ac:dyDescent="0.55000000000000004">
      <c r="S37" s="214">
        <v>31</v>
      </c>
      <c r="T37" s="214">
        <v>31</v>
      </c>
      <c r="U37" s="214">
        <v>31</v>
      </c>
      <c r="V37" s="214">
        <v>31</v>
      </c>
    </row>
    <row r="38" spans="10:22" x14ac:dyDescent="0.55000000000000004">
      <c r="S38" s="214">
        <v>32</v>
      </c>
      <c r="T38" s="214">
        <v>32</v>
      </c>
      <c r="U38" s="214">
        <v>32</v>
      </c>
      <c r="V38" s="214">
        <v>32</v>
      </c>
    </row>
    <row r="39" spans="10:22" x14ac:dyDescent="0.55000000000000004">
      <c r="S39" s="214">
        <v>33</v>
      </c>
      <c r="T39" s="214">
        <v>33</v>
      </c>
      <c r="U39" s="214">
        <v>33</v>
      </c>
      <c r="V39" s="214">
        <v>33</v>
      </c>
    </row>
    <row r="40" spans="10:22" x14ac:dyDescent="0.55000000000000004">
      <c r="S40" s="214">
        <v>34</v>
      </c>
      <c r="T40" s="214">
        <v>34</v>
      </c>
      <c r="U40" s="214">
        <v>34</v>
      </c>
      <c r="V40" s="214">
        <v>34</v>
      </c>
    </row>
    <row r="41" spans="10:22" x14ac:dyDescent="0.55000000000000004">
      <c r="S41" s="214">
        <v>35</v>
      </c>
      <c r="T41" s="214">
        <v>35</v>
      </c>
      <c r="U41" s="214">
        <v>35</v>
      </c>
      <c r="V41" s="214">
        <v>35</v>
      </c>
    </row>
    <row r="42" spans="10:22" x14ac:dyDescent="0.55000000000000004">
      <c r="S42" s="214">
        <v>36</v>
      </c>
      <c r="T42" s="214">
        <v>36</v>
      </c>
      <c r="U42" s="214">
        <v>36</v>
      </c>
      <c r="V42" s="214">
        <v>36</v>
      </c>
    </row>
    <row r="43" spans="10:22" x14ac:dyDescent="0.55000000000000004">
      <c r="S43" s="214">
        <v>37</v>
      </c>
      <c r="T43" s="214">
        <v>37</v>
      </c>
      <c r="U43" s="214">
        <v>37</v>
      </c>
      <c r="V43" s="214">
        <v>37</v>
      </c>
    </row>
    <row r="44" spans="10:22" x14ac:dyDescent="0.55000000000000004">
      <c r="S44" s="214">
        <v>38</v>
      </c>
      <c r="T44" s="214">
        <v>38</v>
      </c>
      <c r="U44" s="214">
        <v>38</v>
      </c>
      <c r="V44" s="214">
        <v>38</v>
      </c>
    </row>
    <row r="45" spans="10:22" x14ac:dyDescent="0.55000000000000004">
      <c r="S45" s="214">
        <v>39</v>
      </c>
      <c r="T45" s="214">
        <v>39</v>
      </c>
      <c r="U45" s="214">
        <v>39</v>
      </c>
      <c r="V45" s="214">
        <v>39</v>
      </c>
    </row>
    <row r="46" spans="10:22" x14ac:dyDescent="0.55000000000000004">
      <c r="S46" s="214">
        <v>40</v>
      </c>
      <c r="T46" s="214">
        <v>40</v>
      </c>
      <c r="U46" s="214">
        <v>40</v>
      </c>
      <c r="V46" s="214">
        <v>40</v>
      </c>
    </row>
    <row r="47" spans="10:22" x14ac:dyDescent="0.55000000000000004">
      <c r="S47" s="214">
        <v>41</v>
      </c>
      <c r="T47" s="214">
        <v>41</v>
      </c>
      <c r="U47" s="214">
        <v>41</v>
      </c>
      <c r="V47" s="214">
        <v>41</v>
      </c>
    </row>
    <row r="48" spans="10:22" x14ac:dyDescent="0.55000000000000004">
      <c r="S48" s="214">
        <v>42</v>
      </c>
      <c r="T48" s="214">
        <v>42</v>
      </c>
      <c r="U48" s="214">
        <v>42</v>
      </c>
      <c r="V48" s="214">
        <v>42</v>
      </c>
    </row>
    <row r="49" spans="19:22" x14ac:dyDescent="0.55000000000000004">
      <c r="S49" s="214">
        <v>43</v>
      </c>
      <c r="T49" s="214">
        <v>43</v>
      </c>
      <c r="U49" s="214">
        <v>43</v>
      </c>
      <c r="V49" s="214">
        <v>43</v>
      </c>
    </row>
    <row r="50" spans="19:22" x14ac:dyDescent="0.55000000000000004">
      <c r="S50" s="214">
        <v>44</v>
      </c>
      <c r="T50" s="214">
        <v>44</v>
      </c>
      <c r="U50" s="214">
        <v>44</v>
      </c>
      <c r="V50" s="214">
        <v>44</v>
      </c>
    </row>
    <row r="51" spans="19:22" x14ac:dyDescent="0.55000000000000004">
      <c r="S51" s="214">
        <v>45</v>
      </c>
      <c r="T51" s="214">
        <v>45</v>
      </c>
      <c r="U51" s="214">
        <v>45</v>
      </c>
      <c r="V51" s="214">
        <v>45</v>
      </c>
    </row>
    <row r="52" spans="19:22" x14ac:dyDescent="0.55000000000000004">
      <c r="S52" s="214">
        <v>46</v>
      </c>
      <c r="T52" s="214">
        <v>46</v>
      </c>
      <c r="U52" s="214">
        <v>46</v>
      </c>
      <c r="V52" s="214">
        <v>46</v>
      </c>
    </row>
    <row r="53" spans="19:22" x14ac:dyDescent="0.55000000000000004">
      <c r="S53" s="214">
        <v>47</v>
      </c>
      <c r="T53" s="214">
        <v>47</v>
      </c>
      <c r="U53" s="214">
        <v>47</v>
      </c>
      <c r="V53" s="214">
        <v>47</v>
      </c>
    </row>
    <row r="54" spans="19:22" x14ac:dyDescent="0.55000000000000004">
      <c r="S54" s="214">
        <v>48</v>
      </c>
      <c r="T54" s="214">
        <v>48</v>
      </c>
      <c r="U54" s="214">
        <v>48</v>
      </c>
      <c r="V54" s="214">
        <v>48</v>
      </c>
    </row>
    <row r="55" spans="19:22" x14ac:dyDescent="0.55000000000000004">
      <c r="S55" s="214">
        <v>49</v>
      </c>
      <c r="T55" s="214">
        <v>49</v>
      </c>
      <c r="U55" s="214">
        <v>49</v>
      </c>
      <c r="V55" s="214">
        <v>49</v>
      </c>
    </row>
    <row r="56" spans="19:22" x14ac:dyDescent="0.55000000000000004">
      <c r="S56" s="214">
        <v>50</v>
      </c>
      <c r="T56" s="214">
        <v>50</v>
      </c>
      <c r="U56" s="214">
        <v>50</v>
      </c>
      <c r="V56" s="214">
        <v>50</v>
      </c>
    </row>
    <row r="57" spans="19:22" x14ac:dyDescent="0.55000000000000004">
      <c r="S57" s="214">
        <v>51</v>
      </c>
      <c r="T57" s="214">
        <v>51</v>
      </c>
      <c r="U57" s="214">
        <v>51</v>
      </c>
      <c r="V57" s="214">
        <v>51</v>
      </c>
    </row>
    <row r="58" spans="19:22" x14ac:dyDescent="0.55000000000000004">
      <c r="S58" s="214">
        <v>52</v>
      </c>
      <c r="T58" s="214">
        <v>52</v>
      </c>
      <c r="U58" s="214">
        <v>52</v>
      </c>
      <c r="V58" s="214">
        <v>52</v>
      </c>
    </row>
    <row r="59" spans="19:22" x14ac:dyDescent="0.55000000000000004">
      <c r="S59" s="214">
        <v>53</v>
      </c>
      <c r="T59" s="214">
        <v>53</v>
      </c>
      <c r="U59" s="214">
        <v>53</v>
      </c>
      <c r="V59" s="214">
        <v>53</v>
      </c>
    </row>
    <row r="60" spans="19:22" x14ac:dyDescent="0.55000000000000004">
      <c r="S60" s="214">
        <v>54</v>
      </c>
      <c r="T60" s="214">
        <v>54</v>
      </c>
      <c r="U60" s="214">
        <v>54</v>
      </c>
      <c r="V60" s="214">
        <v>54</v>
      </c>
    </row>
    <row r="61" spans="19:22" x14ac:dyDescent="0.55000000000000004">
      <c r="S61" s="214">
        <v>55</v>
      </c>
      <c r="T61" s="214">
        <v>55</v>
      </c>
      <c r="U61" s="214">
        <v>55</v>
      </c>
      <c r="V61" s="214">
        <v>55</v>
      </c>
    </row>
    <row r="62" spans="19:22" x14ac:dyDescent="0.55000000000000004">
      <c r="S62" s="214">
        <v>56</v>
      </c>
      <c r="T62" s="214">
        <v>56</v>
      </c>
      <c r="U62" s="214">
        <v>56</v>
      </c>
      <c r="V62" s="214">
        <v>56</v>
      </c>
    </row>
    <row r="63" spans="19:22" x14ac:dyDescent="0.55000000000000004">
      <c r="S63" s="214">
        <v>57</v>
      </c>
      <c r="T63" s="214">
        <v>57</v>
      </c>
      <c r="U63" s="214">
        <v>57</v>
      </c>
      <c r="V63" s="214">
        <v>57</v>
      </c>
    </row>
    <row r="64" spans="19:22" x14ac:dyDescent="0.55000000000000004">
      <c r="S64" s="214">
        <v>58</v>
      </c>
      <c r="T64" s="214">
        <v>58</v>
      </c>
      <c r="U64" s="214">
        <v>58</v>
      </c>
      <c r="V64" s="214">
        <v>58</v>
      </c>
    </row>
    <row r="65" spans="19:22" x14ac:dyDescent="0.55000000000000004">
      <c r="S65" s="214">
        <v>59</v>
      </c>
      <c r="T65" s="214">
        <v>59</v>
      </c>
      <c r="U65" s="214">
        <v>59</v>
      </c>
      <c r="V65" s="214">
        <v>59</v>
      </c>
    </row>
    <row r="66" spans="19:22" x14ac:dyDescent="0.55000000000000004">
      <c r="S66" s="214">
        <v>60</v>
      </c>
      <c r="T66" s="214">
        <v>60</v>
      </c>
      <c r="U66" s="214">
        <v>60</v>
      </c>
      <c r="V66" s="214">
        <v>60</v>
      </c>
    </row>
    <row r="67" spans="19:22" x14ac:dyDescent="0.55000000000000004">
      <c r="S67" s="214">
        <v>61</v>
      </c>
      <c r="T67" s="214">
        <v>61</v>
      </c>
      <c r="U67" s="214">
        <v>61</v>
      </c>
      <c r="V67" s="214">
        <v>61</v>
      </c>
    </row>
    <row r="68" spans="19:22" x14ac:dyDescent="0.55000000000000004">
      <c r="S68" s="214">
        <v>62</v>
      </c>
      <c r="T68" s="214">
        <v>62</v>
      </c>
      <c r="U68" s="214">
        <v>62</v>
      </c>
      <c r="V68" s="214">
        <v>62</v>
      </c>
    </row>
    <row r="69" spans="19:22" x14ac:dyDescent="0.55000000000000004">
      <c r="S69" s="214">
        <v>63</v>
      </c>
      <c r="T69" s="214">
        <v>63</v>
      </c>
      <c r="U69" s="214">
        <v>63</v>
      </c>
      <c r="V69" s="214">
        <v>63</v>
      </c>
    </row>
    <row r="70" spans="19:22" x14ac:dyDescent="0.55000000000000004">
      <c r="S70" s="214">
        <v>64</v>
      </c>
      <c r="T70" s="214">
        <v>64</v>
      </c>
      <c r="U70" s="214">
        <v>64</v>
      </c>
      <c r="V70" s="214">
        <v>64</v>
      </c>
    </row>
    <row r="71" spans="19:22" x14ac:dyDescent="0.55000000000000004">
      <c r="S71" s="214">
        <v>65</v>
      </c>
      <c r="T71" s="214">
        <v>65</v>
      </c>
      <c r="U71" s="214">
        <v>65</v>
      </c>
      <c r="V71" s="214">
        <v>65</v>
      </c>
    </row>
    <row r="72" spans="19:22" x14ac:dyDescent="0.55000000000000004">
      <c r="S72" s="214">
        <v>66</v>
      </c>
      <c r="T72" s="214">
        <v>66</v>
      </c>
      <c r="U72" s="214">
        <v>66</v>
      </c>
      <c r="V72" s="214">
        <v>66</v>
      </c>
    </row>
    <row r="73" spans="19:22" x14ac:dyDescent="0.55000000000000004">
      <c r="S73" s="214">
        <v>67</v>
      </c>
      <c r="T73" s="214">
        <v>67</v>
      </c>
      <c r="U73" s="214">
        <v>67</v>
      </c>
      <c r="V73" s="214">
        <v>67</v>
      </c>
    </row>
    <row r="74" spans="19:22" x14ac:dyDescent="0.55000000000000004">
      <c r="S74" s="214">
        <v>68</v>
      </c>
      <c r="T74" s="214">
        <v>68</v>
      </c>
      <c r="U74" s="214">
        <v>68</v>
      </c>
      <c r="V74" s="214">
        <v>68</v>
      </c>
    </row>
    <row r="75" spans="19:22" x14ac:dyDescent="0.55000000000000004">
      <c r="S75" s="214">
        <v>69</v>
      </c>
      <c r="T75" s="214">
        <v>69</v>
      </c>
      <c r="U75" s="214">
        <v>69</v>
      </c>
      <c r="V75" s="214">
        <v>69</v>
      </c>
    </row>
    <row r="76" spans="19:22" x14ac:dyDescent="0.55000000000000004">
      <c r="S76" s="214">
        <v>70</v>
      </c>
      <c r="T76" s="214">
        <v>70</v>
      </c>
      <c r="U76" s="214">
        <v>70</v>
      </c>
      <c r="V76" s="214">
        <v>70</v>
      </c>
    </row>
    <row r="77" spans="19:22" x14ac:dyDescent="0.55000000000000004">
      <c r="S77" s="214">
        <v>71</v>
      </c>
      <c r="T77" s="214">
        <v>71</v>
      </c>
      <c r="U77" s="214">
        <v>71</v>
      </c>
      <c r="V77" s="214">
        <v>71</v>
      </c>
    </row>
    <row r="78" spans="19:22" x14ac:dyDescent="0.55000000000000004">
      <c r="S78" s="214">
        <v>72</v>
      </c>
      <c r="T78" s="214">
        <v>72</v>
      </c>
      <c r="U78" s="214">
        <v>72</v>
      </c>
      <c r="V78" s="214">
        <v>72</v>
      </c>
    </row>
    <row r="79" spans="19:22" x14ac:dyDescent="0.55000000000000004">
      <c r="S79" s="214">
        <v>73</v>
      </c>
      <c r="T79" s="214">
        <v>73</v>
      </c>
      <c r="U79" s="214">
        <v>73</v>
      </c>
      <c r="V79" s="214">
        <v>73</v>
      </c>
    </row>
    <row r="80" spans="19:22" x14ac:dyDescent="0.55000000000000004">
      <c r="S80" s="214">
        <v>74</v>
      </c>
      <c r="T80" s="214">
        <v>74</v>
      </c>
      <c r="U80" s="214">
        <v>74</v>
      </c>
      <c r="V80" s="214">
        <v>74</v>
      </c>
    </row>
    <row r="81" spans="19:22" x14ac:dyDescent="0.55000000000000004">
      <c r="S81" s="214">
        <v>75</v>
      </c>
      <c r="T81" s="214">
        <v>75</v>
      </c>
      <c r="U81" s="214">
        <v>75</v>
      </c>
      <c r="V81" s="214">
        <v>75</v>
      </c>
    </row>
    <row r="82" spans="19:22" x14ac:dyDescent="0.55000000000000004">
      <c r="S82" s="214">
        <v>76</v>
      </c>
      <c r="T82" s="214">
        <v>76</v>
      </c>
      <c r="U82" s="214">
        <v>76</v>
      </c>
      <c r="V82" s="214">
        <v>76</v>
      </c>
    </row>
    <row r="83" spans="19:22" x14ac:dyDescent="0.55000000000000004">
      <c r="S83" s="214">
        <v>77</v>
      </c>
      <c r="T83" s="214">
        <v>77</v>
      </c>
      <c r="U83" s="214">
        <v>77</v>
      </c>
      <c r="V83" s="214">
        <v>77</v>
      </c>
    </row>
    <row r="84" spans="19:22" x14ac:dyDescent="0.55000000000000004">
      <c r="S84" s="214">
        <v>78</v>
      </c>
      <c r="T84" s="214">
        <v>78</v>
      </c>
      <c r="U84" s="214">
        <v>78</v>
      </c>
      <c r="V84" s="214">
        <v>78</v>
      </c>
    </row>
    <row r="85" spans="19:22" x14ac:dyDescent="0.55000000000000004">
      <c r="S85" s="214">
        <v>79</v>
      </c>
      <c r="T85" s="214">
        <v>79</v>
      </c>
      <c r="U85" s="214">
        <v>79</v>
      </c>
      <c r="V85" s="214">
        <v>79</v>
      </c>
    </row>
    <row r="86" spans="19:22" x14ac:dyDescent="0.55000000000000004">
      <c r="S86" s="214">
        <v>80</v>
      </c>
      <c r="T86" s="214">
        <v>80</v>
      </c>
      <c r="U86" s="214">
        <v>80</v>
      </c>
      <c r="V86" s="214">
        <v>80</v>
      </c>
    </row>
    <row r="87" spans="19:22" x14ac:dyDescent="0.55000000000000004">
      <c r="S87" s="214">
        <v>81</v>
      </c>
      <c r="T87" s="214">
        <v>81</v>
      </c>
      <c r="U87" s="214">
        <v>81</v>
      </c>
      <c r="V87" s="214">
        <v>81</v>
      </c>
    </row>
    <row r="88" spans="19:22" x14ac:dyDescent="0.55000000000000004">
      <c r="S88" s="214">
        <v>82</v>
      </c>
      <c r="T88" s="214">
        <v>82</v>
      </c>
      <c r="U88" s="214">
        <v>82</v>
      </c>
      <c r="V88" s="214">
        <v>82</v>
      </c>
    </row>
    <row r="89" spans="19:22" x14ac:dyDescent="0.55000000000000004">
      <c r="S89" s="214">
        <v>83</v>
      </c>
      <c r="T89" s="214">
        <v>83</v>
      </c>
      <c r="U89" s="214">
        <v>83</v>
      </c>
      <c r="V89" s="214">
        <v>83</v>
      </c>
    </row>
    <row r="90" spans="19:22" x14ac:dyDescent="0.55000000000000004">
      <c r="S90" s="214">
        <v>84</v>
      </c>
      <c r="T90" s="214">
        <v>84</v>
      </c>
      <c r="U90" s="214">
        <v>84</v>
      </c>
      <c r="V90" s="214">
        <v>84</v>
      </c>
    </row>
    <row r="91" spans="19:22" x14ac:dyDescent="0.55000000000000004">
      <c r="S91" s="214">
        <v>85</v>
      </c>
      <c r="T91" s="214">
        <v>85</v>
      </c>
      <c r="U91" s="214">
        <v>85</v>
      </c>
      <c r="V91" s="214">
        <v>85</v>
      </c>
    </row>
    <row r="92" spans="19:22" x14ac:dyDescent="0.55000000000000004">
      <c r="S92" s="214">
        <v>86</v>
      </c>
      <c r="T92" s="214">
        <v>86</v>
      </c>
      <c r="U92" s="214">
        <v>86</v>
      </c>
      <c r="V92" s="214">
        <v>86</v>
      </c>
    </row>
    <row r="93" spans="19:22" x14ac:dyDescent="0.55000000000000004">
      <c r="S93" s="214">
        <v>87</v>
      </c>
      <c r="T93" s="214">
        <v>87</v>
      </c>
      <c r="U93" s="214">
        <v>87</v>
      </c>
      <c r="V93" s="214">
        <v>87</v>
      </c>
    </row>
    <row r="94" spans="19:22" x14ac:dyDescent="0.55000000000000004">
      <c r="S94" s="214">
        <v>88</v>
      </c>
      <c r="T94" s="214">
        <v>88</v>
      </c>
      <c r="U94" s="214">
        <v>88</v>
      </c>
      <c r="V94" s="214">
        <v>88</v>
      </c>
    </row>
    <row r="95" spans="19:22" x14ac:dyDescent="0.55000000000000004">
      <c r="S95" s="214">
        <v>89</v>
      </c>
      <c r="T95" s="214">
        <v>89</v>
      </c>
      <c r="U95" s="214">
        <v>89</v>
      </c>
      <c r="V95" s="214">
        <v>89</v>
      </c>
    </row>
    <row r="96" spans="19:22" x14ac:dyDescent="0.55000000000000004">
      <c r="S96" s="214">
        <v>90</v>
      </c>
      <c r="T96" s="214">
        <v>90</v>
      </c>
      <c r="U96" s="214">
        <v>90</v>
      </c>
      <c r="V96" s="214">
        <v>90</v>
      </c>
    </row>
    <row r="97" spans="19:22" x14ac:dyDescent="0.55000000000000004">
      <c r="S97" s="214">
        <v>91</v>
      </c>
      <c r="T97" s="214">
        <v>91</v>
      </c>
      <c r="U97" s="214">
        <v>91</v>
      </c>
      <c r="V97" s="214">
        <v>91</v>
      </c>
    </row>
    <row r="98" spans="19:22" x14ac:dyDescent="0.55000000000000004">
      <c r="S98" s="214">
        <v>92</v>
      </c>
      <c r="T98" s="214">
        <v>92</v>
      </c>
      <c r="U98" s="214">
        <v>92</v>
      </c>
      <c r="V98" s="214">
        <v>92</v>
      </c>
    </row>
    <row r="99" spans="19:22" x14ac:dyDescent="0.55000000000000004">
      <c r="S99" s="214">
        <v>93</v>
      </c>
      <c r="T99" s="214">
        <v>93</v>
      </c>
      <c r="U99" s="214">
        <v>93</v>
      </c>
      <c r="V99" s="214">
        <v>93</v>
      </c>
    </row>
    <row r="100" spans="19:22" x14ac:dyDescent="0.55000000000000004">
      <c r="S100" s="214">
        <v>94</v>
      </c>
      <c r="T100" s="214">
        <v>94</v>
      </c>
      <c r="U100" s="214">
        <v>94</v>
      </c>
      <c r="V100" s="214">
        <v>94</v>
      </c>
    </row>
    <row r="101" spans="19:22" x14ac:dyDescent="0.55000000000000004">
      <c r="S101" s="214">
        <v>95</v>
      </c>
      <c r="T101" s="214">
        <v>95</v>
      </c>
      <c r="U101" s="214">
        <v>95</v>
      </c>
      <c r="V101" s="214">
        <v>95</v>
      </c>
    </row>
    <row r="102" spans="19:22" x14ac:dyDescent="0.55000000000000004">
      <c r="S102" s="214">
        <v>96</v>
      </c>
      <c r="T102" s="214">
        <v>96</v>
      </c>
      <c r="U102" s="214">
        <v>96</v>
      </c>
      <c r="V102" s="214">
        <v>96</v>
      </c>
    </row>
    <row r="103" spans="19:22" x14ac:dyDescent="0.55000000000000004">
      <c r="S103" s="214">
        <v>97</v>
      </c>
      <c r="T103" s="214">
        <v>97</v>
      </c>
      <c r="U103" s="214">
        <v>97</v>
      </c>
      <c r="V103" s="214">
        <v>97</v>
      </c>
    </row>
    <row r="104" spans="19:22" x14ac:dyDescent="0.55000000000000004">
      <c r="S104" s="214">
        <v>98</v>
      </c>
      <c r="T104" s="214">
        <v>98</v>
      </c>
      <c r="U104" s="214">
        <v>98</v>
      </c>
      <c r="V104" s="214">
        <v>98</v>
      </c>
    </row>
    <row r="105" spans="19:22" x14ac:dyDescent="0.55000000000000004">
      <c r="S105" s="214">
        <v>99</v>
      </c>
      <c r="T105" s="214">
        <v>99</v>
      </c>
      <c r="U105" s="214">
        <v>99</v>
      </c>
      <c r="V105" s="214">
        <v>99</v>
      </c>
    </row>
    <row r="106" spans="19:22" x14ac:dyDescent="0.55000000000000004">
      <c r="S106" s="214">
        <v>100</v>
      </c>
      <c r="T106" s="214">
        <v>100</v>
      </c>
      <c r="U106" s="214">
        <v>100</v>
      </c>
      <c r="V106" s="214">
        <v>100</v>
      </c>
    </row>
    <row r="107" spans="19:22" x14ac:dyDescent="0.55000000000000004">
      <c r="S107" s="214">
        <v>101</v>
      </c>
      <c r="T107" s="214">
        <v>101</v>
      </c>
      <c r="U107" s="214">
        <v>101</v>
      </c>
      <c r="V107" s="214">
        <v>101</v>
      </c>
    </row>
    <row r="108" spans="19:22" x14ac:dyDescent="0.55000000000000004">
      <c r="S108" s="214">
        <v>102</v>
      </c>
      <c r="T108" s="214">
        <v>102</v>
      </c>
      <c r="U108" s="214">
        <v>102</v>
      </c>
      <c r="V108" s="214">
        <v>102</v>
      </c>
    </row>
    <row r="109" spans="19:22" x14ac:dyDescent="0.55000000000000004">
      <c r="S109" s="214">
        <v>103</v>
      </c>
      <c r="T109" s="214">
        <v>103</v>
      </c>
      <c r="U109" s="214">
        <v>103</v>
      </c>
      <c r="V109" s="214">
        <v>103</v>
      </c>
    </row>
    <row r="110" spans="19:22" x14ac:dyDescent="0.55000000000000004">
      <c r="S110" s="214">
        <v>104</v>
      </c>
      <c r="T110" s="214">
        <v>104</v>
      </c>
      <c r="U110" s="214">
        <v>104</v>
      </c>
      <c r="V110" s="214">
        <v>104</v>
      </c>
    </row>
    <row r="111" spans="19:22" x14ac:dyDescent="0.55000000000000004">
      <c r="S111" s="214">
        <v>105</v>
      </c>
      <c r="T111" s="214">
        <v>105</v>
      </c>
      <c r="U111" s="214">
        <v>105</v>
      </c>
      <c r="V111" s="214">
        <v>105</v>
      </c>
    </row>
    <row r="112" spans="19:22" x14ac:dyDescent="0.55000000000000004">
      <c r="S112" s="214">
        <v>106</v>
      </c>
      <c r="T112" s="214">
        <v>106</v>
      </c>
      <c r="U112" s="214">
        <v>106</v>
      </c>
      <c r="V112" s="214">
        <v>106</v>
      </c>
    </row>
    <row r="113" spans="19:22" x14ac:dyDescent="0.55000000000000004">
      <c r="S113" s="214">
        <v>107</v>
      </c>
      <c r="T113" s="214">
        <v>107</v>
      </c>
      <c r="U113" s="214">
        <v>107</v>
      </c>
      <c r="V113" s="214">
        <v>107</v>
      </c>
    </row>
    <row r="114" spans="19:22" x14ac:dyDescent="0.55000000000000004">
      <c r="S114" s="214">
        <v>108</v>
      </c>
      <c r="T114" s="214">
        <v>108</v>
      </c>
      <c r="U114" s="214">
        <v>108</v>
      </c>
      <c r="V114" s="214">
        <v>108</v>
      </c>
    </row>
    <row r="115" spans="19:22" x14ac:dyDescent="0.55000000000000004">
      <c r="S115" s="214">
        <v>109</v>
      </c>
      <c r="T115" s="214">
        <v>109</v>
      </c>
      <c r="U115" s="214">
        <v>109</v>
      </c>
      <c r="V115" s="214">
        <v>109</v>
      </c>
    </row>
    <row r="116" spans="19:22" x14ac:dyDescent="0.55000000000000004">
      <c r="S116" s="214">
        <v>110</v>
      </c>
      <c r="T116" s="214">
        <v>110</v>
      </c>
      <c r="U116" s="214">
        <v>110</v>
      </c>
      <c r="V116" s="214">
        <v>110</v>
      </c>
    </row>
    <row r="117" spans="19:22" x14ac:dyDescent="0.55000000000000004">
      <c r="S117" s="214">
        <v>111</v>
      </c>
      <c r="T117" s="214">
        <v>111</v>
      </c>
      <c r="U117" s="214">
        <v>111</v>
      </c>
      <c r="V117" s="214">
        <v>111</v>
      </c>
    </row>
    <row r="118" spans="19:22" x14ac:dyDescent="0.55000000000000004">
      <c r="S118" s="214">
        <v>112</v>
      </c>
      <c r="T118" s="214">
        <v>112</v>
      </c>
      <c r="U118" s="214">
        <v>112</v>
      </c>
      <c r="V118" s="214">
        <v>112</v>
      </c>
    </row>
    <row r="119" spans="19:22" x14ac:dyDescent="0.55000000000000004">
      <c r="S119" s="214">
        <v>113</v>
      </c>
      <c r="T119" s="214">
        <v>113</v>
      </c>
      <c r="U119" s="214">
        <v>113</v>
      </c>
      <c r="V119" s="214">
        <v>113</v>
      </c>
    </row>
    <row r="120" spans="19:22" x14ac:dyDescent="0.55000000000000004">
      <c r="S120" s="214">
        <v>114</v>
      </c>
      <c r="T120" s="214">
        <v>114</v>
      </c>
      <c r="U120" s="214">
        <v>114</v>
      </c>
      <c r="V120" s="214">
        <v>114</v>
      </c>
    </row>
    <row r="121" spans="19:22" x14ac:dyDescent="0.55000000000000004">
      <c r="S121" s="214">
        <v>115</v>
      </c>
      <c r="T121" s="214">
        <v>115</v>
      </c>
      <c r="U121" s="214">
        <v>115</v>
      </c>
      <c r="V121" s="214">
        <v>115</v>
      </c>
    </row>
    <row r="122" spans="19:22" x14ac:dyDescent="0.55000000000000004">
      <c r="S122" s="214">
        <v>116</v>
      </c>
      <c r="T122" s="214">
        <v>116</v>
      </c>
      <c r="U122" s="214">
        <v>116</v>
      </c>
      <c r="V122" s="214">
        <v>116</v>
      </c>
    </row>
    <row r="123" spans="19:22" x14ac:dyDescent="0.55000000000000004">
      <c r="S123" s="214">
        <v>117</v>
      </c>
      <c r="T123" s="214">
        <v>117</v>
      </c>
      <c r="U123" s="214">
        <v>117</v>
      </c>
      <c r="V123" s="214">
        <v>117</v>
      </c>
    </row>
    <row r="124" spans="19:22" x14ac:dyDescent="0.55000000000000004">
      <c r="S124" s="214">
        <v>118</v>
      </c>
      <c r="T124" s="214">
        <v>118</v>
      </c>
      <c r="U124" s="214">
        <v>118</v>
      </c>
      <c r="V124" s="214">
        <v>118</v>
      </c>
    </row>
    <row r="125" spans="19:22" x14ac:dyDescent="0.55000000000000004">
      <c r="S125" s="214">
        <v>119</v>
      </c>
      <c r="T125" s="214">
        <v>119</v>
      </c>
      <c r="U125" s="214">
        <v>119</v>
      </c>
      <c r="V125" s="214">
        <v>119</v>
      </c>
    </row>
    <row r="126" spans="19:22" x14ac:dyDescent="0.55000000000000004">
      <c r="S126" s="214">
        <v>120</v>
      </c>
      <c r="T126" s="214">
        <v>120</v>
      </c>
      <c r="U126" s="214">
        <v>120</v>
      </c>
      <c r="V126" s="214">
        <v>120</v>
      </c>
    </row>
    <row r="127" spans="19:22" x14ac:dyDescent="0.55000000000000004">
      <c r="S127" s="214">
        <v>121</v>
      </c>
      <c r="T127" s="214">
        <v>121</v>
      </c>
      <c r="U127" s="214">
        <v>121</v>
      </c>
      <c r="V127" s="214">
        <v>121</v>
      </c>
    </row>
    <row r="128" spans="19:22" x14ac:dyDescent="0.55000000000000004">
      <c r="S128" s="214">
        <v>122</v>
      </c>
      <c r="T128" s="214">
        <v>122</v>
      </c>
      <c r="U128" s="214">
        <v>122</v>
      </c>
      <c r="V128" s="214">
        <v>122</v>
      </c>
    </row>
    <row r="129" spans="19:22" x14ac:dyDescent="0.55000000000000004">
      <c r="S129" s="214">
        <v>123</v>
      </c>
      <c r="T129" s="214">
        <v>123</v>
      </c>
      <c r="U129" s="214">
        <v>123</v>
      </c>
      <c r="V129" s="214">
        <v>123</v>
      </c>
    </row>
    <row r="130" spans="19:22" x14ac:dyDescent="0.55000000000000004">
      <c r="S130" s="214">
        <v>124</v>
      </c>
      <c r="T130" s="214">
        <v>124</v>
      </c>
      <c r="U130" s="214">
        <v>124</v>
      </c>
      <c r="V130" s="214">
        <v>124</v>
      </c>
    </row>
    <row r="131" spans="19:22" x14ac:dyDescent="0.55000000000000004">
      <c r="S131" s="214">
        <v>125</v>
      </c>
      <c r="T131" s="214">
        <v>125</v>
      </c>
      <c r="U131" s="214">
        <v>125</v>
      </c>
      <c r="V131" s="214">
        <v>125</v>
      </c>
    </row>
    <row r="132" spans="19:22" x14ac:dyDescent="0.55000000000000004">
      <c r="S132" s="214">
        <v>126</v>
      </c>
      <c r="T132" s="214">
        <v>126</v>
      </c>
      <c r="U132" s="214">
        <v>126</v>
      </c>
      <c r="V132" s="214">
        <v>126</v>
      </c>
    </row>
    <row r="133" spans="19:22" x14ac:dyDescent="0.55000000000000004">
      <c r="S133" s="214">
        <v>127</v>
      </c>
      <c r="T133" s="214">
        <v>127</v>
      </c>
      <c r="U133" s="214">
        <v>127</v>
      </c>
      <c r="V133" s="214">
        <v>127</v>
      </c>
    </row>
    <row r="134" spans="19:22" x14ac:dyDescent="0.55000000000000004">
      <c r="S134" s="214">
        <v>128</v>
      </c>
      <c r="T134" s="214">
        <v>128</v>
      </c>
      <c r="U134" s="214">
        <v>128</v>
      </c>
      <c r="V134" s="214">
        <v>128</v>
      </c>
    </row>
    <row r="135" spans="19:22" x14ac:dyDescent="0.55000000000000004">
      <c r="S135" s="214">
        <v>129</v>
      </c>
      <c r="T135" s="214">
        <v>129</v>
      </c>
      <c r="U135" s="214">
        <v>129</v>
      </c>
      <c r="V135" s="214">
        <v>129</v>
      </c>
    </row>
    <row r="136" spans="19:22" x14ac:dyDescent="0.55000000000000004">
      <c r="S136" s="214">
        <v>130</v>
      </c>
      <c r="T136" s="214">
        <v>130</v>
      </c>
      <c r="U136" s="214">
        <v>130</v>
      </c>
      <c r="V136" s="214">
        <v>130</v>
      </c>
    </row>
    <row r="137" spans="19:22" x14ac:dyDescent="0.55000000000000004">
      <c r="S137" s="214">
        <v>131</v>
      </c>
      <c r="T137" s="214">
        <v>131</v>
      </c>
      <c r="U137" s="214">
        <v>131</v>
      </c>
      <c r="V137" s="214">
        <v>131</v>
      </c>
    </row>
    <row r="138" spans="19:22" x14ac:dyDescent="0.55000000000000004">
      <c r="S138" s="214">
        <v>132</v>
      </c>
      <c r="T138" s="214">
        <v>132</v>
      </c>
      <c r="U138" s="214">
        <v>132</v>
      </c>
      <c r="V138" s="214">
        <v>132</v>
      </c>
    </row>
    <row r="139" spans="19:22" x14ac:dyDescent="0.55000000000000004">
      <c r="S139" s="214">
        <v>133</v>
      </c>
      <c r="T139" s="214">
        <v>133</v>
      </c>
      <c r="U139" s="214">
        <v>133</v>
      </c>
      <c r="V139" s="214">
        <v>133</v>
      </c>
    </row>
    <row r="140" spans="19:22" x14ac:dyDescent="0.55000000000000004">
      <c r="S140" s="214">
        <v>134</v>
      </c>
      <c r="T140" s="214">
        <v>134</v>
      </c>
      <c r="U140" s="214">
        <v>134</v>
      </c>
      <c r="V140" s="214">
        <v>134</v>
      </c>
    </row>
    <row r="141" spans="19:22" x14ac:dyDescent="0.55000000000000004">
      <c r="S141" s="214">
        <v>135</v>
      </c>
      <c r="T141" s="214">
        <v>135</v>
      </c>
      <c r="U141" s="214">
        <v>135</v>
      </c>
      <c r="V141" s="214">
        <v>135</v>
      </c>
    </row>
    <row r="142" spans="19:22" x14ac:dyDescent="0.55000000000000004">
      <c r="S142" s="214">
        <v>136</v>
      </c>
      <c r="T142" s="214">
        <v>136</v>
      </c>
      <c r="U142" s="214">
        <v>136</v>
      </c>
      <c r="V142" s="214">
        <v>136</v>
      </c>
    </row>
    <row r="143" spans="19:22" x14ac:dyDescent="0.55000000000000004">
      <c r="S143" s="214">
        <v>137</v>
      </c>
      <c r="T143" s="214">
        <v>137</v>
      </c>
      <c r="U143" s="214">
        <v>137</v>
      </c>
      <c r="V143" s="214">
        <v>137</v>
      </c>
    </row>
    <row r="144" spans="19:22" x14ac:dyDescent="0.55000000000000004">
      <c r="S144" s="214">
        <v>138</v>
      </c>
      <c r="T144" s="214">
        <v>138</v>
      </c>
      <c r="U144" s="214">
        <v>138</v>
      </c>
      <c r="V144" s="214">
        <v>138</v>
      </c>
    </row>
    <row r="145" spans="19:22" x14ac:dyDescent="0.55000000000000004">
      <c r="S145" s="214">
        <v>139</v>
      </c>
      <c r="T145" s="214">
        <v>139</v>
      </c>
      <c r="U145" s="214">
        <v>139</v>
      </c>
      <c r="V145" s="214">
        <v>139</v>
      </c>
    </row>
    <row r="146" spans="19:22" x14ac:dyDescent="0.55000000000000004">
      <c r="S146" s="214">
        <v>140</v>
      </c>
      <c r="T146" s="214">
        <v>140</v>
      </c>
      <c r="U146" s="214">
        <v>140</v>
      </c>
      <c r="V146" s="214">
        <v>140</v>
      </c>
    </row>
    <row r="147" spans="19:22" x14ac:dyDescent="0.55000000000000004">
      <c r="S147" s="214">
        <v>141</v>
      </c>
      <c r="T147" s="214">
        <v>141</v>
      </c>
      <c r="U147" s="214">
        <v>141</v>
      </c>
      <c r="V147" s="214">
        <v>141</v>
      </c>
    </row>
    <row r="148" spans="19:22" x14ac:dyDescent="0.55000000000000004">
      <c r="S148" s="214">
        <v>142</v>
      </c>
      <c r="T148" s="214">
        <v>142</v>
      </c>
      <c r="U148" s="214">
        <v>142</v>
      </c>
      <c r="V148" s="214">
        <v>142</v>
      </c>
    </row>
    <row r="149" spans="19:22" x14ac:dyDescent="0.55000000000000004">
      <c r="S149" s="214">
        <v>143</v>
      </c>
      <c r="T149" s="214">
        <v>143</v>
      </c>
      <c r="U149" s="214">
        <v>143</v>
      </c>
      <c r="V149" s="214">
        <v>143</v>
      </c>
    </row>
    <row r="150" spans="19:22" x14ac:dyDescent="0.55000000000000004">
      <c r="S150" s="214">
        <v>144</v>
      </c>
      <c r="T150" s="214">
        <v>144</v>
      </c>
      <c r="U150" s="214">
        <v>144</v>
      </c>
      <c r="V150" s="214">
        <v>144</v>
      </c>
    </row>
    <row r="151" spans="19:22" x14ac:dyDescent="0.55000000000000004">
      <c r="S151" s="214">
        <v>145</v>
      </c>
      <c r="T151" s="214">
        <v>145</v>
      </c>
      <c r="U151" s="214">
        <v>145</v>
      </c>
      <c r="V151" s="214">
        <v>145</v>
      </c>
    </row>
    <row r="152" spans="19:22" x14ac:dyDescent="0.55000000000000004">
      <c r="S152" s="214">
        <v>146</v>
      </c>
      <c r="T152" s="214">
        <v>146</v>
      </c>
      <c r="U152" s="214">
        <v>146</v>
      </c>
      <c r="V152" s="214">
        <v>146</v>
      </c>
    </row>
    <row r="153" spans="19:22" x14ac:dyDescent="0.55000000000000004">
      <c r="S153" s="214">
        <v>147</v>
      </c>
      <c r="T153" s="214">
        <v>147</v>
      </c>
      <c r="U153" s="214">
        <v>147</v>
      </c>
      <c r="V153" s="214">
        <v>147</v>
      </c>
    </row>
    <row r="154" spans="19:22" x14ac:dyDescent="0.55000000000000004">
      <c r="S154" s="214">
        <v>148</v>
      </c>
      <c r="T154" s="214">
        <v>148</v>
      </c>
      <c r="U154" s="214">
        <v>148</v>
      </c>
      <c r="V154" s="214">
        <v>148</v>
      </c>
    </row>
    <row r="155" spans="19:22" x14ac:dyDescent="0.55000000000000004">
      <c r="S155" s="214">
        <v>149</v>
      </c>
      <c r="T155" s="214">
        <v>149</v>
      </c>
      <c r="U155" s="214">
        <v>149</v>
      </c>
      <c r="V155" s="214">
        <v>149</v>
      </c>
    </row>
    <row r="156" spans="19:22" x14ac:dyDescent="0.55000000000000004">
      <c r="S156" s="214">
        <v>150</v>
      </c>
      <c r="T156" s="214">
        <v>150</v>
      </c>
      <c r="U156" s="214">
        <v>150</v>
      </c>
      <c r="V156" s="214">
        <v>150</v>
      </c>
    </row>
    <row r="157" spans="19:22" x14ac:dyDescent="0.55000000000000004">
      <c r="S157" s="214">
        <v>151</v>
      </c>
      <c r="T157" s="214">
        <v>151</v>
      </c>
      <c r="U157" s="214">
        <v>151</v>
      </c>
      <c r="V157" s="214">
        <v>151</v>
      </c>
    </row>
    <row r="158" spans="19:22" x14ac:dyDescent="0.55000000000000004">
      <c r="S158" s="214">
        <v>152</v>
      </c>
      <c r="T158" s="214">
        <v>152</v>
      </c>
      <c r="U158" s="214">
        <v>152</v>
      </c>
      <c r="V158" s="214">
        <v>152</v>
      </c>
    </row>
    <row r="159" spans="19:22" x14ac:dyDescent="0.55000000000000004">
      <c r="S159" s="214">
        <v>153</v>
      </c>
      <c r="T159" s="214">
        <v>153</v>
      </c>
      <c r="U159" s="214">
        <v>153</v>
      </c>
      <c r="V159" s="214">
        <v>153</v>
      </c>
    </row>
    <row r="160" spans="19:22" x14ac:dyDescent="0.55000000000000004">
      <c r="S160" s="214">
        <v>154</v>
      </c>
      <c r="T160" s="214">
        <v>154</v>
      </c>
      <c r="U160" s="214">
        <v>154</v>
      </c>
      <c r="V160" s="214">
        <v>154</v>
      </c>
    </row>
    <row r="161" spans="19:22" x14ac:dyDescent="0.55000000000000004">
      <c r="S161" s="214">
        <v>155</v>
      </c>
      <c r="T161" s="214">
        <v>155</v>
      </c>
      <c r="U161" s="214">
        <v>155</v>
      </c>
      <c r="V161" s="214">
        <v>155</v>
      </c>
    </row>
    <row r="162" spans="19:22" x14ac:dyDescent="0.55000000000000004">
      <c r="S162" s="214">
        <v>156</v>
      </c>
      <c r="T162" s="214">
        <v>156</v>
      </c>
      <c r="U162" s="214">
        <v>156</v>
      </c>
      <c r="V162" s="214">
        <v>156</v>
      </c>
    </row>
    <row r="163" spans="19:22" x14ac:dyDescent="0.55000000000000004">
      <c r="S163" s="214">
        <v>157</v>
      </c>
      <c r="T163" s="214">
        <v>157</v>
      </c>
      <c r="U163" s="214">
        <v>157</v>
      </c>
      <c r="V163" s="214">
        <v>157</v>
      </c>
    </row>
    <row r="164" spans="19:22" x14ac:dyDescent="0.55000000000000004">
      <c r="S164" s="214">
        <v>158</v>
      </c>
      <c r="T164" s="214">
        <v>158</v>
      </c>
      <c r="U164" s="214">
        <v>158</v>
      </c>
      <c r="V164" s="214">
        <v>158</v>
      </c>
    </row>
    <row r="165" spans="19:22" x14ac:dyDescent="0.55000000000000004">
      <c r="S165" s="214">
        <v>159</v>
      </c>
      <c r="T165" s="214">
        <v>159</v>
      </c>
      <c r="U165" s="214">
        <v>159</v>
      </c>
      <c r="V165" s="214">
        <v>159</v>
      </c>
    </row>
    <row r="166" spans="19:22" x14ac:dyDescent="0.55000000000000004">
      <c r="S166" s="214">
        <v>160</v>
      </c>
      <c r="T166" s="214">
        <v>160</v>
      </c>
      <c r="U166" s="214">
        <v>160</v>
      </c>
      <c r="V166" s="214">
        <v>160</v>
      </c>
    </row>
    <row r="167" spans="19:22" x14ac:dyDescent="0.55000000000000004">
      <c r="S167" s="214">
        <v>161</v>
      </c>
      <c r="T167" s="214">
        <v>161</v>
      </c>
      <c r="U167" s="214">
        <v>161</v>
      </c>
      <c r="V167" s="214">
        <v>161</v>
      </c>
    </row>
    <row r="168" spans="19:22" x14ac:dyDescent="0.55000000000000004">
      <c r="S168" s="214">
        <v>162</v>
      </c>
      <c r="T168" s="214">
        <v>162</v>
      </c>
      <c r="U168" s="214">
        <v>162</v>
      </c>
      <c r="V168" s="214">
        <v>162</v>
      </c>
    </row>
    <row r="169" spans="19:22" x14ac:dyDescent="0.55000000000000004">
      <c r="S169" s="214">
        <v>163</v>
      </c>
      <c r="T169" s="214">
        <v>163</v>
      </c>
      <c r="U169" s="214">
        <v>163</v>
      </c>
      <c r="V169" s="214">
        <v>163</v>
      </c>
    </row>
    <row r="170" spans="19:22" x14ac:dyDescent="0.55000000000000004">
      <c r="S170" s="214">
        <v>164</v>
      </c>
      <c r="T170" s="214">
        <v>164</v>
      </c>
      <c r="U170" s="214">
        <v>164</v>
      </c>
      <c r="V170" s="214">
        <v>164</v>
      </c>
    </row>
    <row r="171" spans="19:22" x14ac:dyDescent="0.55000000000000004">
      <c r="S171" s="214">
        <v>165</v>
      </c>
      <c r="T171" s="214">
        <v>165</v>
      </c>
      <c r="U171" s="214">
        <v>165</v>
      </c>
      <c r="V171" s="214">
        <v>165</v>
      </c>
    </row>
    <row r="172" spans="19:22" x14ac:dyDescent="0.55000000000000004">
      <c r="S172" s="214">
        <v>166</v>
      </c>
      <c r="T172" s="214">
        <v>166</v>
      </c>
      <c r="U172" s="214">
        <v>166</v>
      </c>
      <c r="V172" s="214">
        <v>166</v>
      </c>
    </row>
    <row r="173" spans="19:22" x14ac:dyDescent="0.55000000000000004">
      <c r="S173" s="214">
        <v>167</v>
      </c>
      <c r="T173" s="214">
        <v>167</v>
      </c>
      <c r="U173" s="214">
        <v>167</v>
      </c>
      <c r="V173" s="214">
        <v>167</v>
      </c>
    </row>
    <row r="174" spans="19:22" x14ac:dyDescent="0.55000000000000004">
      <c r="S174" s="214">
        <v>168</v>
      </c>
      <c r="T174" s="214">
        <v>168</v>
      </c>
      <c r="U174" s="214">
        <v>168</v>
      </c>
      <c r="V174" s="214">
        <v>168</v>
      </c>
    </row>
    <row r="175" spans="19:22" x14ac:dyDescent="0.55000000000000004">
      <c r="S175" s="214">
        <v>169</v>
      </c>
      <c r="T175" s="214">
        <v>169</v>
      </c>
      <c r="U175" s="214">
        <v>169</v>
      </c>
      <c r="V175" s="214">
        <v>169</v>
      </c>
    </row>
    <row r="176" spans="19:22" x14ac:dyDescent="0.55000000000000004">
      <c r="S176" s="214">
        <v>170</v>
      </c>
      <c r="T176" s="214">
        <v>170</v>
      </c>
      <c r="U176" s="214">
        <v>170</v>
      </c>
      <c r="V176" s="214">
        <v>170</v>
      </c>
    </row>
    <row r="177" spans="19:22" x14ac:dyDescent="0.55000000000000004">
      <c r="S177" s="214">
        <v>171</v>
      </c>
      <c r="T177" s="214">
        <v>171</v>
      </c>
      <c r="U177" s="214">
        <v>171</v>
      </c>
      <c r="V177" s="214">
        <v>171</v>
      </c>
    </row>
    <row r="178" spans="19:22" x14ac:dyDescent="0.55000000000000004">
      <c r="S178" s="214">
        <v>172</v>
      </c>
      <c r="T178" s="214">
        <v>172</v>
      </c>
      <c r="U178" s="214">
        <v>172</v>
      </c>
      <c r="V178" s="214">
        <v>172</v>
      </c>
    </row>
    <row r="179" spans="19:22" x14ac:dyDescent="0.55000000000000004">
      <c r="S179" s="214">
        <v>173</v>
      </c>
      <c r="T179" s="214">
        <v>173</v>
      </c>
      <c r="U179" s="214">
        <v>173</v>
      </c>
      <c r="V179" s="214">
        <v>173</v>
      </c>
    </row>
    <row r="180" spans="19:22" x14ac:dyDescent="0.55000000000000004">
      <c r="S180" s="214">
        <v>174</v>
      </c>
      <c r="T180" s="214">
        <v>174</v>
      </c>
      <c r="U180" s="214">
        <v>174</v>
      </c>
      <c r="V180" s="214">
        <v>174</v>
      </c>
    </row>
    <row r="181" spans="19:22" x14ac:dyDescent="0.55000000000000004">
      <c r="S181" s="214">
        <v>175</v>
      </c>
      <c r="T181" s="214">
        <v>175</v>
      </c>
      <c r="U181" s="214">
        <v>175</v>
      </c>
      <c r="V181" s="214">
        <v>175</v>
      </c>
    </row>
    <row r="182" spans="19:22" x14ac:dyDescent="0.55000000000000004">
      <c r="S182" s="214">
        <v>176</v>
      </c>
      <c r="T182" s="214">
        <v>176</v>
      </c>
      <c r="U182" s="214">
        <v>176</v>
      </c>
      <c r="V182" s="214">
        <v>176</v>
      </c>
    </row>
    <row r="183" spans="19:22" x14ac:dyDescent="0.55000000000000004">
      <c r="S183" s="214">
        <v>177</v>
      </c>
      <c r="T183" s="214">
        <v>177</v>
      </c>
      <c r="U183" s="214">
        <v>177</v>
      </c>
      <c r="V183" s="214">
        <v>177</v>
      </c>
    </row>
    <row r="184" spans="19:22" x14ac:dyDescent="0.55000000000000004">
      <c r="S184" s="214">
        <v>178</v>
      </c>
      <c r="T184" s="214">
        <v>178</v>
      </c>
      <c r="U184" s="214">
        <v>178</v>
      </c>
      <c r="V184" s="214">
        <v>178</v>
      </c>
    </row>
    <row r="185" spans="19:22" x14ac:dyDescent="0.55000000000000004">
      <c r="S185" s="214">
        <v>179</v>
      </c>
      <c r="T185" s="214">
        <v>179</v>
      </c>
      <c r="U185" s="214">
        <v>179</v>
      </c>
      <c r="V185" s="214">
        <v>179</v>
      </c>
    </row>
    <row r="186" spans="19:22" x14ac:dyDescent="0.55000000000000004">
      <c r="S186" s="214">
        <v>180</v>
      </c>
      <c r="T186" s="214">
        <v>180</v>
      </c>
      <c r="U186" s="214">
        <v>180</v>
      </c>
      <c r="V186" s="214">
        <v>180</v>
      </c>
    </row>
    <row r="187" spans="19:22" x14ac:dyDescent="0.55000000000000004">
      <c r="S187" s="214">
        <v>181</v>
      </c>
      <c r="T187" s="214">
        <v>181</v>
      </c>
      <c r="U187" s="214">
        <v>181</v>
      </c>
      <c r="V187" s="214">
        <v>181</v>
      </c>
    </row>
    <row r="188" spans="19:22" x14ac:dyDescent="0.55000000000000004">
      <c r="S188" s="214">
        <v>182</v>
      </c>
      <c r="T188" s="214">
        <v>182</v>
      </c>
      <c r="U188" s="214">
        <v>182</v>
      </c>
      <c r="V188" s="214">
        <v>182</v>
      </c>
    </row>
    <row r="189" spans="19:22" x14ac:dyDescent="0.55000000000000004">
      <c r="S189" s="214">
        <v>183</v>
      </c>
      <c r="T189" s="214">
        <v>183</v>
      </c>
      <c r="U189" s="214">
        <v>183</v>
      </c>
      <c r="V189" s="214">
        <v>183</v>
      </c>
    </row>
    <row r="190" spans="19:22" x14ac:dyDescent="0.55000000000000004">
      <c r="S190" s="214">
        <v>184</v>
      </c>
      <c r="T190" s="214">
        <v>184</v>
      </c>
      <c r="U190" s="214">
        <v>184</v>
      </c>
      <c r="V190" s="214">
        <v>184</v>
      </c>
    </row>
    <row r="191" spans="19:22" x14ac:dyDescent="0.55000000000000004">
      <c r="S191" s="214">
        <v>185</v>
      </c>
      <c r="T191" s="214">
        <v>185</v>
      </c>
      <c r="U191" s="214">
        <v>185</v>
      </c>
      <c r="V191" s="214">
        <v>185</v>
      </c>
    </row>
    <row r="192" spans="19:22" x14ac:dyDescent="0.55000000000000004">
      <c r="S192" s="214">
        <v>186</v>
      </c>
      <c r="T192" s="214">
        <v>186</v>
      </c>
      <c r="U192" s="214">
        <v>186</v>
      </c>
      <c r="V192" s="214">
        <v>186</v>
      </c>
    </row>
    <row r="193" spans="19:22" x14ac:dyDescent="0.55000000000000004">
      <c r="S193" s="214">
        <v>187</v>
      </c>
      <c r="T193" s="214">
        <v>187</v>
      </c>
      <c r="U193" s="214">
        <v>187</v>
      </c>
      <c r="V193" s="214">
        <v>187</v>
      </c>
    </row>
    <row r="194" spans="19:22" x14ac:dyDescent="0.55000000000000004">
      <c r="S194" s="214">
        <v>188</v>
      </c>
      <c r="T194" s="214">
        <v>188</v>
      </c>
      <c r="U194" s="214">
        <v>188</v>
      </c>
      <c r="V194" s="214">
        <v>188</v>
      </c>
    </row>
    <row r="195" spans="19:22" x14ac:dyDescent="0.55000000000000004">
      <c r="S195" s="214">
        <v>189</v>
      </c>
      <c r="T195" s="214">
        <v>189</v>
      </c>
      <c r="U195" s="214">
        <v>189</v>
      </c>
      <c r="V195" s="214">
        <v>189</v>
      </c>
    </row>
    <row r="196" spans="19:22" x14ac:dyDescent="0.55000000000000004">
      <c r="S196" s="214">
        <v>190</v>
      </c>
      <c r="T196" s="214">
        <v>190</v>
      </c>
      <c r="U196" s="214">
        <v>190</v>
      </c>
      <c r="V196" s="214">
        <v>190</v>
      </c>
    </row>
    <row r="197" spans="19:22" x14ac:dyDescent="0.55000000000000004">
      <c r="S197" s="214">
        <v>191</v>
      </c>
      <c r="T197" s="214">
        <v>191</v>
      </c>
      <c r="U197" s="214">
        <v>191</v>
      </c>
      <c r="V197" s="214">
        <v>191</v>
      </c>
    </row>
    <row r="198" spans="19:22" x14ac:dyDescent="0.55000000000000004">
      <c r="S198" s="214">
        <v>192</v>
      </c>
      <c r="T198" s="214">
        <v>192</v>
      </c>
      <c r="U198" s="214">
        <v>192</v>
      </c>
      <c r="V198" s="214">
        <v>192</v>
      </c>
    </row>
    <row r="199" spans="19:22" x14ac:dyDescent="0.55000000000000004">
      <c r="S199" s="214">
        <v>193</v>
      </c>
      <c r="T199" s="214">
        <v>193</v>
      </c>
      <c r="U199" s="214">
        <v>193</v>
      </c>
      <c r="V199" s="214">
        <v>193</v>
      </c>
    </row>
    <row r="200" spans="19:22" x14ac:dyDescent="0.55000000000000004">
      <c r="S200" s="214">
        <v>194</v>
      </c>
      <c r="T200" s="214">
        <v>194</v>
      </c>
      <c r="U200" s="214">
        <v>194</v>
      </c>
      <c r="V200" s="214">
        <v>194</v>
      </c>
    </row>
    <row r="201" spans="19:22" x14ac:dyDescent="0.55000000000000004">
      <c r="S201" s="214">
        <v>195</v>
      </c>
      <c r="T201" s="214">
        <v>195</v>
      </c>
      <c r="U201" s="214">
        <v>195</v>
      </c>
      <c r="V201" s="214">
        <v>195</v>
      </c>
    </row>
    <row r="202" spans="19:22" x14ac:dyDescent="0.55000000000000004">
      <c r="S202" s="214">
        <v>196</v>
      </c>
      <c r="T202" s="214">
        <v>196</v>
      </c>
      <c r="U202" s="214">
        <v>196</v>
      </c>
      <c r="V202" s="214">
        <v>196</v>
      </c>
    </row>
    <row r="203" spans="19:22" x14ac:dyDescent="0.55000000000000004">
      <c r="S203" s="214">
        <v>197</v>
      </c>
      <c r="T203" s="214">
        <v>197</v>
      </c>
      <c r="U203" s="214">
        <v>197</v>
      </c>
      <c r="V203" s="214">
        <v>197</v>
      </c>
    </row>
    <row r="204" spans="19:22" x14ac:dyDescent="0.55000000000000004">
      <c r="S204" s="214">
        <v>198</v>
      </c>
      <c r="T204" s="214">
        <v>198</v>
      </c>
      <c r="U204" s="214">
        <v>198</v>
      </c>
      <c r="V204" s="214">
        <v>198</v>
      </c>
    </row>
    <row r="205" spans="19:22" x14ac:dyDescent="0.55000000000000004">
      <c r="S205" s="214">
        <v>199</v>
      </c>
      <c r="T205" s="214">
        <v>199</v>
      </c>
      <c r="U205" s="214">
        <v>199</v>
      </c>
      <c r="V205" s="214">
        <v>199</v>
      </c>
    </row>
    <row r="206" spans="19:22" x14ac:dyDescent="0.55000000000000004">
      <c r="S206" s="214">
        <v>200</v>
      </c>
      <c r="T206" s="214">
        <v>200</v>
      </c>
      <c r="U206" s="214">
        <v>200</v>
      </c>
      <c r="V206" s="214">
        <v>200</v>
      </c>
    </row>
    <row r="207" spans="19:22" x14ac:dyDescent="0.55000000000000004">
      <c r="S207" s="214">
        <v>201</v>
      </c>
      <c r="T207" s="214">
        <v>201</v>
      </c>
      <c r="U207" s="214">
        <v>201</v>
      </c>
      <c r="V207" s="214">
        <v>201</v>
      </c>
    </row>
    <row r="208" spans="19:22" x14ac:dyDescent="0.55000000000000004">
      <c r="S208" s="214">
        <v>202</v>
      </c>
      <c r="T208" s="214">
        <v>202</v>
      </c>
      <c r="U208" s="214">
        <v>202</v>
      </c>
      <c r="V208" s="214">
        <v>202</v>
      </c>
    </row>
    <row r="209" spans="19:22" x14ac:dyDescent="0.55000000000000004">
      <c r="S209" s="214">
        <v>203</v>
      </c>
      <c r="T209" s="214">
        <v>203</v>
      </c>
      <c r="U209" s="214">
        <v>203</v>
      </c>
      <c r="V209" s="214">
        <v>203</v>
      </c>
    </row>
    <row r="210" spans="19:22" x14ac:dyDescent="0.55000000000000004">
      <c r="S210" s="214">
        <v>204</v>
      </c>
      <c r="T210" s="214">
        <v>204</v>
      </c>
      <c r="U210" s="214">
        <v>204</v>
      </c>
      <c r="V210" s="214">
        <v>204</v>
      </c>
    </row>
    <row r="211" spans="19:22" x14ac:dyDescent="0.55000000000000004">
      <c r="S211" s="214">
        <v>205</v>
      </c>
      <c r="T211" s="214">
        <v>205</v>
      </c>
      <c r="U211" s="214">
        <v>205</v>
      </c>
      <c r="V211" s="214">
        <v>205</v>
      </c>
    </row>
    <row r="212" spans="19:22" x14ac:dyDescent="0.55000000000000004">
      <c r="S212" s="214">
        <v>206</v>
      </c>
      <c r="T212" s="214">
        <v>206</v>
      </c>
      <c r="U212" s="214">
        <v>206</v>
      </c>
      <c r="V212" s="214">
        <v>206</v>
      </c>
    </row>
    <row r="213" spans="19:22" x14ac:dyDescent="0.55000000000000004">
      <c r="S213" s="214">
        <v>207</v>
      </c>
      <c r="T213" s="214">
        <v>207</v>
      </c>
      <c r="U213" s="214">
        <v>207</v>
      </c>
      <c r="V213" s="214">
        <v>207</v>
      </c>
    </row>
    <row r="214" spans="19:22" x14ac:dyDescent="0.55000000000000004">
      <c r="S214" s="214">
        <v>208</v>
      </c>
      <c r="T214" s="214">
        <v>208</v>
      </c>
      <c r="U214" s="214">
        <v>208</v>
      </c>
      <c r="V214" s="214">
        <v>208</v>
      </c>
    </row>
    <row r="215" spans="19:22" x14ac:dyDescent="0.55000000000000004">
      <c r="S215" s="214">
        <v>209</v>
      </c>
      <c r="T215" s="214">
        <v>209</v>
      </c>
      <c r="U215" s="214">
        <v>209</v>
      </c>
      <c r="V215" s="214">
        <v>209</v>
      </c>
    </row>
    <row r="216" spans="19:22" x14ac:dyDescent="0.55000000000000004">
      <c r="S216" s="214">
        <v>210</v>
      </c>
      <c r="T216" s="214">
        <v>210</v>
      </c>
      <c r="U216" s="214">
        <v>210</v>
      </c>
      <c r="V216" s="214">
        <v>210</v>
      </c>
    </row>
    <row r="217" spans="19:22" x14ac:dyDescent="0.55000000000000004">
      <c r="S217" s="214">
        <v>211</v>
      </c>
      <c r="T217" s="214">
        <v>211</v>
      </c>
      <c r="U217" s="214">
        <v>211</v>
      </c>
      <c r="V217" s="214">
        <v>211</v>
      </c>
    </row>
    <row r="218" spans="19:22" x14ac:dyDescent="0.55000000000000004">
      <c r="S218" s="214">
        <v>212</v>
      </c>
      <c r="T218" s="214">
        <v>212</v>
      </c>
      <c r="U218" s="214">
        <v>212</v>
      </c>
      <c r="V218" s="214">
        <v>212</v>
      </c>
    </row>
    <row r="219" spans="19:22" x14ac:dyDescent="0.55000000000000004">
      <c r="S219" s="214">
        <v>213</v>
      </c>
      <c r="T219" s="214">
        <v>213</v>
      </c>
      <c r="U219" s="214">
        <v>213</v>
      </c>
      <c r="V219" s="214">
        <v>213</v>
      </c>
    </row>
    <row r="220" spans="19:22" x14ac:dyDescent="0.55000000000000004">
      <c r="S220" s="214">
        <v>214</v>
      </c>
      <c r="T220" s="214">
        <v>214</v>
      </c>
      <c r="U220" s="214">
        <v>214</v>
      </c>
      <c r="V220" s="214">
        <v>214</v>
      </c>
    </row>
    <row r="221" spans="19:22" x14ac:dyDescent="0.55000000000000004">
      <c r="S221" s="214">
        <v>215</v>
      </c>
      <c r="T221" s="214">
        <v>215</v>
      </c>
      <c r="U221" s="214">
        <v>215</v>
      </c>
      <c r="V221" s="214">
        <v>215</v>
      </c>
    </row>
    <row r="222" spans="19:22" x14ac:dyDescent="0.55000000000000004">
      <c r="S222" s="214">
        <v>216</v>
      </c>
      <c r="T222" s="214">
        <v>216</v>
      </c>
      <c r="U222" s="214">
        <v>216</v>
      </c>
      <c r="V222" s="214">
        <v>216</v>
      </c>
    </row>
    <row r="223" spans="19:22" x14ac:dyDescent="0.55000000000000004">
      <c r="S223" s="214">
        <v>217</v>
      </c>
      <c r="T223" s="214">
        <v>217</v>
      </c>
      <c r="U223" s="214">
        <v>217</v>
      </c>
      <c r="V223" s="214">
        <v>217</v>
      </c>
    </row>
    <row r="224" spans="19:22" x14ac:dyDescent="0.55000000000000004">
      <c r="S224" s="214">
        <v>218</v>
      </c>
      <c r="T224" s="214">
        <v>218</v>
      </c>
      <c r="U224" s="214">
        <v>218</v>
      </c>
      <c r="V224" s="214">
        <v>218</v>
      </c>
    </row>
    <row r="225" spans="19:22" x14ac:dyDescent="0.55000000000000004">
      <c r="S225" s="214">
        <v>219</v>
      </c>
      <c r="T225" s="214">
        <v>219</v>
      </c>
      <c r="U225" s="214">
        <v>219</v>
      </c>
      <c r="V225" s="214">
        <v>219</v>
      </c>
    </row>
    <row r="226" spans="19:22" x14ac:dyDescent="0.55000000000000004">
      <c r="S226" s="214">
        <v>220</v>
      </c>
      <c r="T226" s="214">
        <v>220</v>
      </c>
      <c r="U226" s="214">
        <v>220</v>
      </c>
      <c r="V226" s="214">
        <v>220</v>
      </c>
    </row>
    <row r="227" spans="19:22" x14ac:dyDescent="0.55000000000000004">
      <c r="S227" s="214">
        <v>221</v>
      </c>
      <c r="T227" s="214">
        <v>221</v>
      </c>
      <c r="U227" s="214">
        <v>221</v>
      </c>
      <c r="V227" s="214">
        <v>221</v>
      </c>
    </row>
    <row r="228" spans="19:22" x14ac:dyDescent="0.55000000000000004">
      <c r="S228" s="214">
        <v>222</v>
      </c>
      <c r="T228" s="214">
        <v>222</v>
      </c>
      <c r="U228" s="214">
        <v>222</v>
      </c>
      <c r="V228" s="214">
        <v>222</v>
      </c>
    </row>
    <row r="229" spans="19:22" x14ac:dyDescent="0.55000000000000004">
      <c r="S229" s="214">
        <v>223</v>
      </c>
      <c r="T229" s="214">
        <v>223</v>
      </c>
      <c r="U229" s="214">
        <v>223</v>
      </c>
      <c r="V229" s="214">
        <v>223</v>
      </c>
    </row>
    <row r="230" spans="19:22" x14ac:dyDescent="0.55000000000000004">
      <c r="S230" s="214">
        <v>224</v>
      </c>
      <c r="T230" s="214">
        <v>224</v>
      </c>
      <c r="U230" s="214">
        <v>224</v>
      </c>
      <c r="V230" s="214">
        <v>224</v>
      </c>
    </row>
    <row r="231" spans="19:22" x14ac:dyDescent="0.55000000000000004">
      <c r="S231" s="214">
        <v>225</v>
      </c>
      <c r="T231" s="214">
        <v>225</v>
      </c>
      <c r="U231" s="214">
        <v>225</v>
      </c>
      <c r="V231" s="214">
        <v>225</v>
      </c>
    </row>
    <row r="232" spans="19:22" x14ac:dyDescent="0.55000000000000004">
      <c r="S232" s="214">
        <v>226</v>
      </c>
      <c r="T232" s="214">
        <v>226</v>
      </c>
      <c r="U232" s="214">
        <v>226</v>
      </c>
      <c r="V232" s="214">
        <v>226</v>
      </c>
    </row>
    <row r="233" spans="19:22" x14ac:dyDescent="0.55000000000000004">
      <c r="S233" s="214">
        <v>227</v>
      </c>
      <c r="T233" s="214">
        <v>227</v>
      </c>
      <c r="U233" s="214">
        <v>227</v>
      </c>
      <c r="V233" s="214">
        <v>227</v>
      </c>
    </row>
    <row r="234" spans="19:22" x14ac:dyDescent="0.55000000000000004">
      <c r="S234" s="214">
        <v>228</v>
      </c>
      <c r="T234" s="214">
        <v>228</v>
      </c>
      <c r="U234" s="214">
        <v>228</v>
      </c>
      <c r="V234" s="214">
        <v>228</v>
      </c>
    </row>
    <row r="235" spans="19:22" x14ac:dyDescent="0.55000000000000004">
      <c r="S235" s="214">
        <v>229</v>
      </c>
      <c r="T235" s="214">
        <v>229</v>
      </c>
      <c r="U235" s="214">
        <v>229</v>
      </c>
      <c r="V235" s="214">
        <v>229</v>
      </c>
    </row>
    <row r="236" spans="19:22" x14ac:dyDescent="0.55000000000000004">
      <c r="S236" s="214">
        <v>230</v>
      </c>
      <c r="T236" s="214">
        <v>230</v>
      </c>
      <c r="U236" s="214">
        <v>230</v>
      </c>
      <c r="V236" s="214">
        <v>230</v>
      </c>
    </row>
    <row r="237" spans="19:22" x14ac:dyDescent="0.55000000000000004">
      <c r="S237" s="214">
        <v>231</v>
      </c>
      <c r="T237" s="214">
        <v>231</v>
      </c>
      <c r="U237" s="214">
        <v>231</v>
      </c>
      <c r="V237" s="214">
        <v>231</v>
      </c>
    </row>
    <row r="238" spans="19:22" x14ac:dyDescent="0.55000000000000004">
      <c r="S238" s="214">
        <v>232</v>
      </c>
      <c r="T238" s="214">
        <v>232</v>
      </c>
      <c r="U238" s="214">
        <v>232</v>
      </c>
      <c r="V238" s="214">
        <v>232</v>
      </c>
    </row>
    <row r="239" spans="19:22" x14ac:dyDescent="0.55000000000000004">
      <c r="S239" s="214">
        <v>233</v>
      </c>
      <c r="T239" s="214">
        <v>233</v>
      </c>
      <c r="U239" s="214">
        <v>233</v>
      </c>
      <c r="V239" s="214">
        <v>233</v>
      </c>
    </row>
    <row r="240" spans="19:22" x14ac:dyDescent="0.55000000000000004">
      <c r="S240" s="214">
        <v>234</v>
      </c>
      <c r="T240" s="214">
        <v>234</v>
      </c>
      <c r="U240" s="214">
        <v>234</v>
      </c>
      <c r="V240" s="214">
        <v>234</v>
      </c>
    </row>
    <row r="241" spans="19:22" x14ac:dyDescent="0.55000000000000004">
      <c r="S241" s="214">
        <v>235</v>
      </c>
      <c r="T241" s="214">
        <v>235</v>
      </c>
      <c r="U241" s="214">
        <v>235</v>
      </c>
      <c r="V241" s="214">
        <v>235</v>
      </c>
    </row>
    <row r="242" spans="19:22" x14ac:dyDescent="0.55000000000000004">
      <c r="S242" s="214">
        <v>236</v>
      </c>
      <c r="T242" s="214">
        <v>236</v>
      </c>
      <c r="U242" s="214">
        <v>236</v>
      </c>
      <c r="V242" s="214">
        <v>236</v>
      </c>
    </row>
    <row r="243" spans="19:22" x14ac:dyDescent="0.55000000000000004">
      <c r="S243" s="214">
        <v>237</v>
      </c>
      <c r="T243" s="214">
        <v>237</v>
      </c>
      <c r="U243" s="214">
        <v>237</v>
      </c>
      <c r="V243" s="214">
        <v>237</v>
      </c>
    </row>
    <row r="244" spans="19:22" x14ac:dyDescent="0.55000000000000004">
      <c r="S244" s="214">
        <v>238</v>
      </c>
      <c r="T244" s="214">
        <v>238</v>
      </c>
      <c r="U244" s="214">
        <v>238</v>
      </c>
      <c r="V244" s="214">
        <v>238</v>
      </c>
    </row>
    <row r="245" spans="19:22" x14ac:dyDescent="0.55000000000000004">
      <c r="S245" s="214">
        <v>239</v>
      </c>
      <c r="T245" s="214">
        <v>239</v>
      </c>
      <c r="U245" s="214">
        <v>239</v>
      </c>
      <c r="V245" s="214">
        <v>239</v>
      </c>
    </row>
    <row r="246" spans="19:22" x14ac:dyDescent="0.55000000000000004">
      <c r="S246" s="214">
        <v>240</v>
      </c>
      <c r="T246" s="214">
        <v>240</v>
      </c>
      <c r="U246" s="214">
        <v>240</v>
      </c>
      <c r="V246" s="214">
        <v>240</v>
      </c>
    </row>
    <row r="247" spans="19:22" x14ac:dyDescent="0.55000000000000004">
      <c r="S247" s="214">
        <v>241</v>
      </c>
      <c r="T247" s="214">
        <v>241</v>
      </c>
      <c r="U247" s="214">
        <v>241</v>
      </c>
      <c r="V247" s="214">
        <v>241</v>
      </c>
    </row>
    <row r="248" spans="19:22" x14ac:dyDescent="0.55000000000000004">
      <c r="S248" s="214">
        <v>242</v>
      </c>
      <c r="T248" s="214">
        <v>242</v>
      </c>
      <c r="U248" s="214">
        <v>242</v>
      </c>
      <c r="V248" s="214">
        <v>242</v>
      </c>
    </row>
    <row r="249" spans="19:22" x14ac:dyDescent="0.55000000000000004">
      <c r="S249" s="214">
        <v>243</v>
      </c>
      <c r="T249" s="214">
        <v>243</v>
      </c>
      <c r="U249" s="214">
        <v>243</v>
      </c>
      <c r="V249" s="214">
        <v>243</v>
      </c>
    </row>
    <row r="250" spans="19:22" x14ac:dyDescent="0.55000000000000004">
      <c r="S250" s="214">
        <v>244</v>
      </c>
      <c r="T250" s="214">
        <v>244</v>
      </c>
      <c r="U250" s="214">
        <v>244</v>
      </c>
      <c r="V250" s="214">
        <v>244</v>
      </c>
    </row>
    <row r="251" spans="19:22" x14ac:dyDescent="0.55000000000000004">
      <c r="S251" s="214">
        <v>245</v>
      </c>
      <c r="T251" s="214">
        <v>245</v>
      </c>
      <c r="U251" s="214">
        <v>245</v>
      </c>
      <c r="V251" s="214">
        <v>245</v>
      </c>
    </row>
    <row r="252" spans="19:22" x14ac:dyDescent="0.55000000000000004">
      <c r="S252" s="214">
        <v>246</v>
      </c>
      <c r="T252" s="214">
        <v>246</v>
      </c>
      <c r="U252" s="214">
        <v>246</v>
      </c>
      <c r="V252" s="214">
        <v>246</v>
      </c>
    </row>
    <row r="253" spans="19:22" x14ac:dyDescent="0.55000000000000004">
      <c r="S253" s="214">
        <v>247</v>
      </c>
      <c r="T253" s="214">
        <v>247</v>
      </c>
      <c r="U253" s="214">
        <v>247</v>
      </c>
      <c r="V253" s="214">
        <v>247</v>
      </c>
    </row>
    <row r="254" spans="19:22" x14ac:dyDescent="0.55000000000000004">
      <c r="S254" s="214">
        <v>248</v>
      </c>
      <c r="T254" s="214">
        <v>248</v>
      </c>
      <c r="U254" s="214">
        <v>248</v>
      </c>
      <c r="V254" s="214">
        <v>248</v>
      </c>
    </row>
    <row r="255" spans="19:22" x14ac:dyDescent="0.55000000000000004">
      <c r="S255" s="214">
        <v>249</v>
      </c>
      <c r="T255" s="214">
        <v>249</v>
      </c>
      <c r="U255" s="214">
        <v>249</v>
      </c>
      <c r="V255" s="214">
        <v>249</v>
      </c>
    </row>
    <row r="256" spans="19:22" x14ac:dyDescent="0.55000000000000004">
      <c r="S256" s="214">
        <v>250</v>
      </c>
      <c r="T256" s="214">
        <v>250</v>
      </c>
      <c r="U256" s="214">
        <v>250</v>
      </c>
      <c r="V256" s="214">
        <v>250</v>
      </c>
    </row>
    <row r="257" spans="19:22" x14ac:dyDescent="0.55000000000000004">
      <c r="S257" s="214">
        <v>251</v>
      </c>
      <c r="T257" s="214">
        <v>251</v>
      </c>
      <c r="U257" s="214">
        <v>251</v>
      </c>
      <c r="V257" s="214">
        <v>251</v>
      </c>
    </row>
    <row r="258" spans="19:22" x14ac:dyDescent="0.55000000000000004">
      <c r="S258" s="214">
        <v>252</v>
      </c>
      <c r="T258" s="214">
        <v>252</v>
      </c>
      <c r="U258" s="214">
        <v>252</v>
      </c>
      <c r="V258" s="214">
        <v>252</v>
      </c>
    </row>
    <row r="259" spans="19:22" x14ac:dyDescent="0.55000000000000004">
      <c r="S259" s="214">
        <v>253</v>
      </c>
      <c r="T259" s="214">
        <v>253</v>
      </c>
      <c r="U259" s="214">
        <v>253</v>
      </c>
      <c r="V259" s="214">
        <v>253</v>
      </c>
    </row>
    <row r="260" spans="19:22" x14ac:dyDescent="0.55000000000000004">
      <c r="S260" s="214">
        <v>254</v>
      </c>
      <c r="T260" s="214">
        <v>254</v>
      </c>
      <c r="U260" s="214">
        <v>254</v>
      </c>
      <c r="V260" s="214">
        <v>254</v>
      </c>
    </row>
    <row r="261" spans="19:22" x14ac:dyDescent="0.55000000000000004">
      <c r="S261" s="214">
        <v>255</v>
      </c>
      <c r="T261" s="214">
        <v>255</v>
      </c>
      <c r="U261" s="214">
        <v>255</v>
      </c>
      <c r="V261" s="214">
        <v>255</v>
      </c>
    </row>
    <row r="262" spans="19:22" x14ac:dyDescent="0.55000000000000004">
      <c r="S262" s="214">
        <v>256</v>
      </c>
      <c r="T262" s="214">
        <v>256</v>
      </c>
      <c r="U262" s="214">
        <v>256</v>
      </c>
      <c r="V262" s="214">
        <v>256</v>
      </c>
    </row>
    <row r="263" spans="19:22" x14ac:dyDescent="0.55000000000000004">
      <c r="S263" s="214">
        <v>257</v>
      </c>
      <c r="T263" s="214">
        <v>257</v>
      </c>
      <c r="U263" s="214">
        <v>257</v>
      </c>
      <c r="V263" s="214">
        <v>257</v>
      </c>
    </row>
    <row r="264" spans="19:22" x14ac:dyDescent="0.55000000000000004">
      <c r="S264" s="214">
        <v>258</v>
      </c>
      <c r="T264" s="214">
        <v>258</v>
      </c>
      <c r="U264" s="214">
        <v>258</v>
      </c>
      <c r="V264" s="214">
        <v>258</v>
      </c>
    </row>
    <row r="265" spans="19:22" x14ac:dyDescent="0.55000000000000004">
      <c r="S265" s="214">
        <v>259</v>
      </c>
      <c r="T265" s="214">
        <v>259</v>
      </c>
      <c r="U265" s="214">
        <v>259</v>
      </c>
      <c r="V265" s="214">
        <v>259</v>
      </c>
    </row>
    <row r="266" spans="19:22" x14ac:dyDescent="0.55000000000000004">
      <c r="S266" s="214">
        <v>260</v>
      </c>
      <c r="T266" s="214">
        <v>260</v>
      </c>
      <c r="U266" s="214">
        <v>260</v>
      </c>
      <c r="V266" s="214">
        <v>260</v>
      </c>
    </row>
    <row r="267" spans="19:22" x14ac:dyDescent="0.55000000000000004">
      <c r="S267" s="214">
        <v>261</v>
      </c>
      <c r="T267" s="214">
        <v>261</v>
      </c>
      <c r="U267" s="214">
        <v>261</v>
      </c>
      <c r="V267" s="214">
        <v>261</v>
      </c>
    </row>
    <row r="268" spans="19:22" x14ac:dyDescent="0.55000000000000004">
      <c r="S268" s="214">
        <v>262</v>
      </c>
      <c r="T268" s="214">
        <v>262</v>
      </c>
      <c r="U268" s="214">
        <v>262</v>
      </c>
      <c r="V268" s="214">
        <v>262</v>
      </c>
    </row>
    <row r="269" spans="19:22" x14ac:dyDescent="0.55000000000000004">
      <c r="S269" s="214">
        <v>263</v>
      </c>
      <c r="T269" s="214">
        <v>263</v>
      </c>
      <c r="U269" s="214">
        <v>263</v>
      </c>
      <c r="V269" s="214">
        <v>263</v>
      </c>
    </row>
    <row r="270" spans="19:22" x14ac:dyDescent="0.55000000000000004">
      <c r="S270" s="214">
        <v>264</v>
      </c>
      <c r="T270" s="214">
        <v>264</v>
      </c>
      <c r="U270" s="214">
        <v>264</v>
      </c>
      <c r="V270" s="214">
        <v>264</v>
      </c>
    </row>
    <row r="271" spans="19:22" x14ac:dyDescent="0.55000000000000004">
      <c r="S271" s="214">
        <v>265</v>
      </c>
      <c r="T271" s="214">
        <v>265</v>
      </c>
      <c r="U271" s="214">
        <v>265</v>
      </c>
      <c r="V271" s="214">
        <v>265</v>
      </c>
    </row>
    <row r="272" spans="19:22" x14ac:dyDescent="0.55000000000000004">
      <c r="S272" s="214">
        <v>266</v>
      </c>
      <c r="T272" s="214">
        <v>266</v>
      </c>
      <c r="U272" s="214">
        <v>266</v>
      </c>
      <c r="V272" s="214">
        <v>266</v>
      </c>
    </row>
    <row r="273" spans="19:22" x14ac:dyDescent="0.55000000000000004">
      <c r="S273" s="214">
        <v>267</v>
      </c>
      <c r="T273" s="214">
        <v>267</v>
      </c>
      <c r="U273" s="214">
        <v>267</v>
      </c>
      <c r="V273" s="214">
        <v>267</v>
      </c>
    </row>
    <row r="274" spans="19:22" x14ac:dyDescent="0.55000000000000004">
      <c r="S274" s="214">
        <v>268</v>
      </c>
      <c r="T274" s="214">
        <v>268</v>
      </c>
      <c r="U274" s="214">
        <v>268</v>
      </c>
      <c r="V274" s="214">
        <v>268</v>
      </c>
    </row>
    <row r="275" spans="19:22" x14ac:dyDescent="0.55000000000000004">
      <c r="S275" s="214">
        <v>269</v>
      </c>
      <c r="T275" s="214">
        <v>269</v>
      </c>
      <c r="U275" s="214">
        <v>269</v>
      </c>
      <c r="V275" s="214">
        <v>269</v>
      </c>
    </row>
    <row r="276" spans="19:22" x14ac:dyDescent="0.55000000000000004">
      <c r="S276" s="214">
        <v>270</v>
      </c>
      <c r="T276" s="214">
        <v>270</v>
      </c>
      <c r="U276" s="214">
        <v>270</v>
      </c>
      <c r="V276" s="214">
        <v>270</v>
      </c>
    </row>
    <row r="277" spans="19:22" x14ac:dyDescent="0.55000000000000004">
      <c r="S277" s="214">
        <v>271</v>
      </c>
      <c r="T277" s="214">
        <v>271</v>
      </c>
      <c r="U277" s="214">
        <v>271</v>
      </c>
      <c r="V277" s="214">
        <v>271</v>
      </c>
    </row>
    <row r="278" spans="19:22" x14ac:dyDescent="0.55000000000000004">
      <c r="S278" s="214">
        <v>272</v>
      </c>
      <c r="T278" s="214">
        <v>272</v>
      </c>
      <c r="U278" s="214">
        <v>272</v>
      </c>
      <c r="V278" s="214">
        <v>272</v>
      </c>
    </row>
    <row r="279" spans="19:22" x14ac:dyDescent="0.55000000000000004">
      <c r="S279" s="214">
        <v>273</v>
      </c>
      <c r="T279" s="214">
        <v>273</v>
      </c>
      <c r="U279" s="214">
        <v>273</v>
      </c>
      <c r="V279" s="214">
        <v>273</v>
      </c>
    </row>
    <row r="280" spans="19:22" x14ac:dyDescent="0.55000000000000004">
      <c r="S280" s="214">
        <v>274</v>
      </c>
      <c r="T280" s="214">
        <v>274</v>
      </c>
      <c r="U280" s="214">
        <v>274</v>
      </c>
      <c r="V280" s="214">
        <v>274</v>
      </c>
    </row>
    <row r="281" spans="19:22" x14ac:dyDescent="0.55000000000000004">
      <c r="S281" s="214">
        <v>275</v>
      </c>
      <c r="T281" s="214">
        <v>275</v>
      </c>
      <c r="U281" s="214">
        <v>275</v>
      </c>
      <c r="V281" s="214">
        <v>275</v>
      </c>
    </row>
    <row r="282" spans="19:22" x14ac:dyDescent="0.55000000000000004">
      <c r="S282" s="214">
        <v>276</v>
      </c>
      <c r="T282" s="214">
        <v>276</v>
      </c>
      <c r="U282" s="214">
        <v>276</v>
      </c>
      <c r="V282" s="214">
        <v>276</v>
      </c>
    </row>
    <row r="283" spans="19:22" x14ac:dyDescent="0.55000000000000004">
      <c r="S283" s="214">
        <v>277</v>
      </c>
      <c r="T283" s="214">
        <v>277</v>
      </c>
      <c r="U283" s="214">
        <v>277</v>
      </c>
      <c r="V283" s="214">
        <v>277</v>
      </c>
    </row>
    <row r="284" spans="19:22" x14ac:dyDescent="0.55000000000000004">
      <c r="S284" s="214">
        <v>278</v>
      </c>
      <c r="T284" s="214">
        <v>278</v>
      </c>
      <c r="U284" s="214">
        <v>278</v>
      </c>
      <c r="V284" s="214">
        <v>278</v>
      </c>
    </row>
    <row r="285" spans="19:22" x14ac:dyDescent="0.55000000000000004">
      <c r="S285" s="214">
        <v>279</v>
      </c>
      <c r="T285" s="214">
        <v>279</v>
      </c>
      <c r="U285" s="214">
        <v>279</v>
      </c>
      <c r="V285" s="214">
        <v>279</v>
      </c>
    </row>
    <row r="286" spans="19:22" x14ac:dyDescent="0.55000000000000004">
      <c r="S286" s="214">
        <v>280</v>
      </c>
      <c r="T286" s="214">
        <v>280</v>
      </c>
      <c r="U286" s="214">
        <v>280</v>
      </c>
      <c r="V286" s="214">
        <v>280</v>
      </c>
    </row>
    <row r="287" spans="19:22" x14ac:dyDescent="0.55000000000000004">
      <c r="S287" s="214">
        <v>281</v>
      </c>
      <c r="T287" s="214">
        <v>281</v>
      </c>
      <c r="U287" s="214">
        <v>281</v>
      </c>
      <c r="V287" s="214">
        <v>281</v>
      </c>
    </row>
    <row r="288" spans="19:22" x14ac:dyDescent="0.55000000000000004">
      <c r="S288" s="214">
        <v>282</v>
      </c>
      <c r="T288" s="214">
        <v>282</v>
      </c>
      <c r="U288" s="214">
        <v>282</v>
      </c>
      <c r="V288" s="214">
        <v>282</v>
      </c>
    </row>
    <row r="289" spans="19:22" x14ac:dyDescent="0.55000000000000004">
      <c r="S289" s="214">
        <v>283</v>
      </c>
      <c r="T289" s="214">
        <v>283</v>
      </c>
      <c r="U289" s="214">
        <v>283</v>
      </c>
      <c r="V289" s="214">
        <v>283</v>
      </c>
    </row>
    <row r="290" spans="19:22" x14ac:dyDescent="0.55000000000000004">
      <c r="S290" s="214">
        <v>284</v>
      </c>
      <c r="T290" s="214">
        <v>284</v>
      </c>
      <c r="U290" s="214">
        <v>284</v>
      </c>
      <c r="V290" s="214">
        <v>284</v>
      </c>
    </row>
    <row r="291" spans="19:22" x14ac:dyDescent="0.55000000000000004">
      <c r="S291" s="214">
        <v>285</v>
      </c>
      <c r="T291" s="214">
        <v>285</v>
      </c>
      <c r="U291" s="214">
        <v>285</v>
      </c>
      <c r="V291" s="214">
        <v>285</v>
      </c>
    </row>
    <row r="292" spans="19:22" x14ac:dyDescent="0.55000000000000004">
      <c r="S292" s="214">
        <v>286</v>
      </c>
      <c r="T292" s="214">
        <v>286</v>
      </c>
      <c r="U292" s="214">
        <v>286</v>
      </c>
      <c r="V292" s="214">
        <v>286</v>
      </c>
    </row>
    <row r="293" spans="19:22" x14ac:dyDescent="0.55000000000000004">
      <c r="S293" s="214">
        <v>287</v>
      </c>
      <c r="T293" s="214">
        <v>287</v>
      </c>
      <c r="U293" s="214">
        <v>287</v>
      </c>
      <c r="V293" s="214">
        <v>287</v>
      </c>
    </row>
    <row r="294" spans="19:22" x14ac:dyDescent="0.55000000000000004">
      <c r="S294" s="214">
        <v>288</v>
      </c>
      <c r="T294" s="214">
        <v>288</v>
      </c>
      <c r="U294" s="214">
        <v>288</v>
      </c>
      <c r="V294" s="214">
        <v>288</v>
      </c>
    </row>
    <row r="295" spans="19:22" x14ac:dyDescent="0.55000000000000004">
      <c r="S295" s="214">
        <v>289</v>
      </c>
      <c r="T295" s="214">
        <v>289</v>
      </c>
      <c r="U295" s="214">
        <v>289</v>
      </c>
      <c r="V295" s="214">
        <v>289</v>
      </c>
    </row>
    <row r="296" spans="19:22" x14ac:dyDescent="0.55000000000000004">
      <c r="S296" s="214">
        <v>290</v>
      </c>
      <c r="T296" s="214">
        <v>290</v>
      </c>
      <c r="U296" s="214">
        <v>290</v>
      </c>
      <c r="V296" s="214">
        <v>290</v>
      </c>
    </row>
    <row r="297" spans="19:22" x14ac:dyDescent="0.55000000000000004">
      <c r="S297" s="214">
        <v>291</v>
      </c>
      <c r="T297" s="214">
        <v>291</v>
      </c>
      <c r="U297" s="214">
        <v>291</v>
      </c>
      <c r="V297" s="214">
        <v>291</v>
      </c>
    </row>
    <row r="298" spans="19:22" x14ac:dyDescent="0.55000000000000004">
      <c r="S298" s="214">
        <v>292</v>
      </c>
      <c r="T298" s="214">
        <v>292</v>
      </c>
      <c r="U298" s="214">
        <v>292</v>
      </c>
      <c r="V298" s="214">
        <v>292</v>
      </c>
    </row>
    <row r="299" spans="19:22" x14ac:dyDescent="0.55000000000000004">
      <c r="S299" s="214">
        <v>293</v>
      </c>
      <c r="T299" s="214">
        <v>293</v>
      </c>
      <c r="U299" s="214">
        <v>293</v>
      </c>
      <c r="V299" s="214">
        <v>293</v>
      </c>
    </row>
    <row r="300" spans="19:22" x14ac:dyDescent="0.55000000000000004">
      <c r="S300" s="214">
        <v>294</v>
      </c>
      <c r="T300" s="214">
        <v>294</v>
      </c>
      <c r="U300" s="214">
        <v>294</v>
      </c>
      <c r="V300" s="214">
        <v>294</v>
      </c>
    </row>
    <row r="301" spans="19:22" x14ac:dyDescent="0.55000000000000004">
      <c r="S301" s="214">
        <v>295</v>
      </c>
      <c r="T301" s="214">
        <v>295</v>
      </c>
      <c r="U301" s="214">
        <v>295</v>
      </c>
      <c r="V301" s="214">
        <v>295</v>
      </c>
    </row>
    <row r="302" spans="19:22" x14ac:dyDescent="0.55000000000000004">
      <c r="S302" s="214">
        <v>296</v>
      </c>
      <c r="T302" s="214">
        <v>296</v>
      </c>
      <c r="U302" s="214">
        <v>296</v>
      </c>
      <c r="V302" s="214">
        <v>296</v>
      </c>
    </row>
    <row r="303" spans="19:22" x14ac:dyDescent="0.55000000000000004">
      <c r="S303" s="214">
        <v>297</v>
      </c>
      <c r="T303" s="214">
        <v>297</v>
      </c>
      <c r="U303" s="214">
        <v>297</v>
      </c>
      <c r="V303" s="214">
        <v>297</v>
      </c>
    </row>
    <row r="304" spans="19:22" x14ac:dyDescent="0.55000000000000004">
      <c r="S304" s="214">
        <v>298</v>
      </c>
      <c r="T304" s="214">
        <v>298</v>
      </c>
      <c r="U304" s="214">
        <v>298</v>
      </c>
      <c r="V304" s="214">
        <v>298</v>
      </c>
    </row>
    <row r="305" spans="19:22" x14ac:dyDescent="0.55000000000000004">
      <c r="S305" s="214">
        <v>299</v>
      </c>
      <c r="T305" s="214">
        <v>299</v>
      </c>
      <c r="U305" s="214">
        <v>299</v>
      </c>
      <c r="V305" s="214">
        <v>299</v>
      </c>
    </row>
    <row r="306" spans="19:22" x14ac:dyDescent="0.55000000000000004">
      <c r="S306" s="214">
        <v>300</v>
      </c>
      <c r="T306" s="214">
        <v>300</v>
      </c>
      <c r="U306" s="214">
        <v>300</v>
      </c>
      <c r="V306" s="214">
        <v>300</v>
      </c>
    </row>
    <row r="307" spans="19:22" x14ac:dyDescent="0.55000000000000004">
      <c r="S307" s="214">
        <v>301</v>
      </c>
      <c r="T307" s="214">
        <v>301</v>
      </c>
      <c r="U307" s="214">
        <v>301</v>
      </c>
      <c r="V307" s="214">
        <v>301</v>
      </c>
    </row>
    <row r="308" spans="19:22" x14ac:dyDescent="0.55000000000000004">
      <c r="S308" s="214">
        <v>302</v>
      </c>
      <c r="T308" s="214">
        <v>302</v>
      </c>
      <c r="U308" s="214">
        <v>302</v>
      </c>
      <c r="V308" s="214">
        <v>302</v>
      </c>
    </row>
    <row r="309" spans="19:22" x14ac:dyDescent="0.55000000000000004">
      <c r="S309" s="214">
        <v>303</v>
      </c>
      <c r="T309" s="214">
        <v>303</v>
      </c>
      <c r="U309" s="214">
        <v>303</v>
      </c>
      <c r="V309" s="214">
        <v>303</v>
      </c>
    </row>
    <row r="310" spans="19:22" x14ac:dyDescent="0.55000000000000004">
      <c r="S310" s="214">
        <v>304</v>
      </c>
      <c r="T310" s="214">
        <v>304</v>
      </c>
      <c r="U310" s="214">
        <v>304</v>
      </c>
      <c r="V310" s="214">
        <v>304</v>
      </c>
    </row>
    <row r="311" spans="19:22" x14ac:dyDescent="0.55000000000000004">
      <c r="S311" s="214">
        <v>305</v>
      </c>
      <c r="T311" s="214">
        <v>305</v>
      </c>
      <c r="U311" s="214">
        <v>305</v>
      </c>
      <c r="V311" s="214">
        <v>305</v>
      </c>
    </row>
    <row r="312" spans="19:22" x14ac:dyDescent="0.55000000000000004">
      <c r="S312" s="214">
        <v>306</v>
      </c>
      <c r="T312" s="214">
        <v>306</v>
      </c>
      <c r="U312" s="214">
        <v>306</v>
      </c>
      <c r="V312" s="214">
        <v>306</v>
      </c>
    </row>
    <row r="313" spans="19:22" x14ac:dyDescent="0.55000000000000004">
      <c r="S313" s="214">
        <v>307</v>
      </c>
      <c r="T313" s="214">
        <v>307</v>
      </c>
      <c r="U313" s="214">
        <v>307</v>
      </c>
      <c r="V313" s="214">
        <v>307</v>
      </c>
    </row>
    <row r="314" spans="19:22" x14ac:dyDescent="0.55000000000000004">
      <c r="S314" s="214">
        <v>308</v>
      </c>
      <c r="T314" s="214">
        <v>308</v>
      </c>
      <c r="U314" s="214">
        <v>308</v>
      </c>
      <c r="V314" s="214">
        <v>308</v>
      </c>
    </row>
    <row r="315" spans="19:22" x14ac:dyDescent="0.55000000000000004">
      <c r="S315" s="214">
        <v>309</v>
      </c>
      <c r="T315" s="214">
        <v>309</v>
      </c>
      <c r="U315" s="214">
        <v>309</v>
      </c>
      <c r="V315" s="214">
        <v>309</v>
      </c>
    </row>
    <row r="316" spans="19:22" x14ac:dyDescent="0.55000000000000004">
      <c r="S316" s="214">
        <v>310</v>
      </c>
      <c r="T316" s="214">
        <v>310</v>
      </c>
      <c r="U316" s="214">
        <v>310</v>
      </c>
      <c r="V316" s="214">
        <v>310</v>
      </c>
    </row>
    <row r="317" spans="19:22" x14ac:dyDescent="0.55000000000000004">
      <c r="S317" s="214">
        <v>311</v>
      </c>
      <c r="T317" s="214">
        <v>311</v>
      </c>
      <c r="U317" s="214">
        <v>311</v>
      </c>
      <c r="V317" s="214">
        <v>311</v>
      </c>
    </row>
    <row r="318" spans="19:22" x14ac:dyDescent="0.55000000000000004">
      <c r="S318" s="214">
        <v>312</v>
      </c>
      <c r="T318" s="214">
        <v>312</v>
      </c>
      <c r="U318" s="214">
        <v>312</v>
      </c>
      <c r="V318" s="214">
        <v>312</v>
      </c>
    </row>
    <row r="319" spans="19:22" x14ac:dyDescent="0.55000000000000004">
      <c r="S319" s="214">
        <v>313</v>
      </c>
      <c r="T319" s="214">
        <v>313</v>
      </c>
      <c r="U319" s="214">
        <v>313</v>
      </c>
      <c r="V319" s="214">
        <v>313</v>
      </c>
    </row>
    <row r="320" spans="19:22" x14ac:dyDescent="0.55000000000000004">
      <c r="S320" s="214">
        <v>314</v>
      </c>
      <c r="T320" s="214">
        <v>314</v>
      </c>
      <c r="U320" s="214">
        <v>314</v>
      </c>
      <c r="V320" s="214">
        <v>314</v>
      </c>
    </row>
    <row r="321" spans="19:22" x14ac:dyDescent="0.55000000000000004">
      <c r="S321" s="214">
        <v>315</v>
      </c>
      <c r="T321" s="214">
        <v>315</v>
      </c>
      <c r="U321" s="214">
        <v>315</v>
      </c>
      <c r="V321" s="214">
        <v>315</v>
      </c>
    </row>
    <row r="322" spans="19:22" x14ac:dyDescent="0.55000000000000004">
      <c r="S322" s="214">
        <v>316</v>
      </c>
      <c r="T322" s="214">
        <v>316</v>
      </c>
      <c r="U322" s="214">
        <v>316</v>
      </c>
      <c r="V322" s="214">
        <v>316</v>
      </c>
    </row>
    <row r="323" spans="19:22" x14ac:dyDescent="0.55000000000000004">
      <c r="S323" s="214">
        <v>317</v>
      </c>
      <c r="T323" s="214">
        <v>317</v>
      </c>
      <c r="U323" s="214">
        <v>317</v>
      </c>
      <c r="V323" s="214">
        <v>317</v>
      </c>
    </row>
    <row r="324" spans="19:22" x14ac:dyDescent="0.55000000000000004">
      <c r="S324" s="214">
        <v>318</v>
      </c>
      <c r="T324" s="214">
        <v>318</v>
      </c>
      <c r="U324" s="214">
        <v>318</v>
      </c>
      <c r="V324" s="214">
        <v>318</v>
      </c>
    </row>
    <row r="325" spans="19:22" x14ac:dyDescent="0.55000000000000004">
      <c r="S325" s="214">
        <v>319</v>
      </c>
      <c r="T325" s="214">
        <v>319</v>
      </c>
      <c r="U325" s="214">
        <v>319</v>
      </c>
      <c r="V325" s="214">
        <v>319</v>
      </c>
    </row>
    <row r="326" spans="19:22" x14ac:dyDescent="0.55000000000000004">
      <c r="S326" s="214">
        <v>320</v>
      </c>
      <c r="T326" s="214">
        <v>320</v>
      </c>
      <c r="U326" s="214">
        <v>320</v>
      </c>
      <c r="V326" s="214">
        <v>320</v>
      </c>
    </row>
    <row r="327" spans="19:22" x14ac:dyDescent="0.55000000000000004">
      <c r="S327" s="214">
        <v>321</v>
      </c>
      <c r="T327" s="214">
        <v>321</v>
      </c>
      <c r="U327" s="214">
        <v>321</v>
      </c>
      <c r="V327" s="214">
        <v>321</v>
      </c>
    </row>
    <row r="328" spans="19:22" x14ac:dyDescent="0.55000000000000004">
      <c r="S328" s="214">
        <v>322</v>
      </c>
      <c r="T328" s="214">
        <v>322</v>
      </c>
      <c r="U328" s="214">
        <v>322</v>
      </c>
      <c r="V328" s="214">
        <v>322</v>
      </c>
    </row>
    <row r="329" spans="19:22" x14ac:dyDescent="0.55000000000000004">
      <c r="S329" s="214">
        <v>323</v>
      </c>
      <c r="T329" s="214">
        <v>323</v>
      </c>
      <c r="U329" s="214">
        <v>323</v>
      </c>
      <c r="V329" s="214">
        <v>323</v>
      </c>
    </row>
    <row r="330" spans="19:22" x14ac:dyDescent="0.55000000000000004">
      <c r="S330" s="214">
        <v>324</v>
      </c>
      <c r="T330" s="214">
        <v>324</v>
      </c>
      <c r="U330" s="214">
        <v>324</v>
      </c>
      <c r="V330" s="214">
        <v>324</v>
      </c>
    </row>
    <row r="331" spans="19:22" x14ac:dyDescent="0.55000000000000004">
      <c r="S331" s="214">
        <v>325</v>
      </c>
      <c r="T331" s="214">
        <v>325</v>
      </c>
      <c r="U331" s="214">
        <v>325</v>
      </c>
      <c r="V331" s="214">
        <v>325</v>
      </c>
    </row>
    <row r="332" spans="19:22" x14ac:dyDescent="0.55000000000000004">
      <c r="S332" s="214">
        <v>326</v>
      </c>
      <c r="T332" s="214">
        <v>326</v>
      </c>
      <c r="U332" s="214">
        <v>326</v>
      </c>
      <c r="V332" s="214">
        <v>326</v>
      </c>
    </row>
    <row r="333" spans="19:22" x14ac:dyDescent="0.55000000000000004">
      <c r="S333" s="214">
        <v>327</v>
      </c>
      <c r="T333" s="214">
        <v>327</v>
      </c>
      <c r="U333" s="214">
        <v>327</v>
      </c>
      <c r="V333" s="214">
        <v>327</v>
      </c>
    </row>
    <row r="334" spans="19:22" x14ac:dyDescent="0.55000000000000004">
      <c r="S334" s="214">
        <v>328</v>
      </c>
      <c r="T334" s="214">
        <v>328</v>
      </c>
      <c r="U334" s="214">
        <v>328</v>
      </c>
      <c r="V334" s="214">
        <v>328</v>
      </c>
    </row>
    <row r="335" spans="19:22" x14ac:dyDescent="0.55000000000000004">
      <c r="S335" s="214">
        <v>329</v>
      </c>
      <c r="T335" s="214">
        <v>329</v>
      </c>
      <c r="U335" s="214">
        <v>329</v>
      </c>
      <c r="V335" s="214">
        <v>329</v>
      </c>
    </row>
    <row r="336" spans="19:22" x14ac:dyDescent="0.55000000000000004">
      <c r="S336" s="214">
        <v>330</v>
      </c>
      <c r="T336" s="214">
        <v>330</v>
      </c>
      <c r="U336" s="214">
        <v>330</v>
      </c>
      <c r="V336" s="214">
        <v>330</v>
      </c>
    </row>
    <row r="337" spans="19:22" x14ac:dyDescent="0.55000000000000004">
      <c r="S337" s="214">
        <v>331</v>
      </c>
      <c r="T337" s="214">
        <v>331</v>
      </c>
      <c r="U337" s="214">
        <v>331</v>
      </c>
      <c r="V337" s="214">
        <v>331</v>
      </c>
    </row>
    <row r="338" spans="19:22" x14ac:dyDescent="0.55000000000000004">
      <c r="S338" s="214">
        <v>332</v>
      </c>
      <c r="T338" s="214">
        <v>332</v>
      </c>
      <c r="U338" s="214">
        <v>332</v>
      </c>
      <c r="V338" s="214">
        <v>332</v>
      </c>
    </row>
    <row r="339" spans="19:22" x14ac:dyDescent="0.55000000000000004">
      <c r="S339" s="214">
        <v>333</v>
      </c>
      <c r="T339" s="214">
        <v>333</v>
      </c>
      <c r="U339" s="214">
        <v>333</v>
      </c>
      <c r="V339" s="214">
        <v>333</v>
      </c>
    </row>
    <row r="340" spans="19:22" x14ac:dyDescent="0.55000000000000004">
      <c r="S340" s="214">
        <v>334</v>
      </c>
      <c r="T340" s="214">
        <v>334</v>
      </c>
      <c r="U340" s="214">
        <v>334</v>
      </c>
      <c r="V340" s="214">
        <v>334</v>
      </c>
    </row>
    <row r="341" spans="19:22" x14ac:dyDescent="0.55000000000000004">
      <c r="S341" s="214">
        <v>335</v>
      </c>
      <c r="T341" s="214">
        <v>335</v>
      </c>
      <c r="U341" s="214">
        <v>335</v>
      </c>
      <c r="V341" s="214">
        <v>335</v>
      </c>
    </row>
    <row r="342" spans="19:22" x14ac:dyDescent="0.55000000000000004">
      <c r="S342" s="214">
        <v>336</v>
      </c>
      <c r="T342" s="214">
        <v>336</v>
      </c>
      <c r="U342" s="214">
        <v>336</v>
      </c>
      <c r="V342" s="214">
        <v>336</v>
      </c>
    </row>
    <row r="343" spans="19:22" x14ac:dyDescent="0.55000000000000004">
      <c r="S343" s="214">
        <v>337</v>
      </c>
      <c r="T343" s="214">
        <v>337</v>
      </c>
      <c r="U343" s="214">
        <v>337</v>
      </c>
      <c r="V343" s="214">
        <v>337</v>
      </c>
    </row>
    <row r="344" spans="19:22" x14ac:dyDescent="0.55000000000000004">
      <c r="S344" s="214">
        <v>338</v>
      </c>
      <c r="T344" s="214">
        <v>338</v>
      </c>
      <c r="U344" s="214">
        <v>338</v>
      </c>
      <c r="V344" s="214">
        <v>338</v>
      </c>
    </row>
    <row r="345" spans="19:22" x14ac:dyDescent="0.55000000000000004">
      <c r="S345" s="214">
        <v>339</v>
      </c>
      <c r="T345" s="214">
        <v>339</v>
      </c>
      <c r="U345" s="214">
        <v>339</v>
      </c>
      <c r="V345" s="214">
        <v>339</v>
      </c>
    </row>
    <row r="346" spans="19:22" x14ac:dyDescent="0.55000000000000004">
      <c r="S346" s="214">
        <v>340</v>
      </c>
      <c r="T346" s="214">
        <v>340</v>
      </c>
      <c r="U346" s="214">
        <v>340</v>
      </c>
      <c r="V346" s="214">
        <v>340</v>
      </c>
    </row>
    <row r="347" spans="19:22" x14ac:dyDescent="0.55000000000000004">
      <c r="S347" s="214">
        <v>341</v>
      </c>
      <c r="T347" s="214">
        <v>341</v>
      </c>
      <c r="U347" s="214">
        <v>341</v>
      </c>
      <c r="V347" s="214">
        <v>341</v>
      </c>
    </row>
    <row r="348" spans="19:22" x14ac:dyDescent="0.55000000000000004">
      <c r="S348" s="214">
        <v>342</v>
      </c>
      <c r="T348" s="214">
        <v>342</v>
      </c>
      <c r="U348" s="214">
        <v>342</v>
      </c>
      <c r="V348" s="214">
        <v>342</v>
      </c>
    </row>
    <row r="349" spans="19:22" x14ac:dyDescent="0.55000000000000004">
      <c r="S349" s="214">
        <v>343</v>
      </c>
      <c r="T349" s="214">
        <v>343</v>
      </c>
      <c r="U349" s="214">
        <v>343</v>
      </c>
      <c r="V349" s="214">
        <v>343</v>
      </c>
    </row>
    <row r="350" spans="19:22" x14ac:dyDescent="0.55000000000000004">
      <c r="S350" s="214">
        <v>344</v>
      </c>
      <c r="T350" s="214">
        <v>344</v>
      </c>
      <c r="U350" s="214">
        <v>344</v>
      </c>
      <c r="V350" s="214">
        <v>344</v>
      </c>
    </row>
    <row r="351" spans="19:22" x14ac:dyDescent="0.55000000000000004">
      <c r="S351" s="214">
        <v>345</v>
      </c>
      <c r="T351" s="214">
        <v>345</v>
      </c>
      <c r="U351" s="214">
        <v>345</v>
      </c>
      <c r="V351" s="214">
        <v>345</v>
      </c>
    </row>
    <row r="352" spans="19:22" x14ac:dyDescent="0.55000000000000004">
      <c r="S352" s="214">
        <v>346</v>
      </c>
      <c r="T352" s="214">
        <v>346</v>
      </c>
      <c r="U352" s="214">
        <v>346</v>
      </c>
      <c r="V352" s="214">
        <v>346</v>
      </c>
    </row>
    <row r="353" spans="19:22" x14ac:dyDescent="0.55000000000000004">
      <c r="S353" s="214">
        <v>347</v>
      </c>
      <c r="T353" s="214">
        <v>347</v>
      </c>
      <c r="U353" s="214">
        <v>347</v>
      </c>
      <c r="V353" s="214">
        <v>347</v>
      </c>
    </row>
    <row r="354" spans="19:22" x14ac:dyDescent="0.55000000000000004">
      <c r="S354" s="214">
        <v>348</v>
      </c>
      <c r="T354" s="214">
        <v>348</v>
      </c>
      <c r="U354" s="214">
        <v>348</v>
      </c>
      <c r="V354" s="214">
        <v>348</v>
      </c>
    </row>
    <row r="355" spans="19:22" x14ac:dyDescent="0.55000000000000004">
      <c r="S355" s="214">
        <v>349</v>
      </c>
      <c r="T355" s="214">
        <v>349</v>
      </c>
      <c r="U355" s="214">
        <v>349</v>
      </c>
      <c r="V355" s="214">
        <v>349</v>
      </c>
    </row>
    <row r="356" spans="19:22" x14ac:dyDescent="0.55000000000000004">
      <c r="S356" s="214">
        <v>350</v>
      </c>
      <c r="T356" s="214">
        <v>350</v>
      </c>
      <c r="U356" s="214">
        <v>350</v>
      </c>
      <c r="V356" s="214">
        <v>350</v>
      </c>
    </row>
    <row r="357" spans="19:22" x14ac:dyDescent="0.55000000000000004">
      <c r="S357" s="214">
        <v>351</v>
      </c>
      <c r="T357" s="214">
        <v>351</v>
      </c>
      <c r="U357" s="214">
        <v>351</v>
      </c>
      <c r="V357" s="214">
        <v>351</v>
      </c>
    </row>
    <row r="358" spans="19:22" x14ac:dyDescent="0.55000000000000004">
      <c r="S358" s="214">
        <v>352</v>
      </c>
      <c r="T358" s="214">
        <v>352</v>
      </c>
      <c r="U358" s="214">
        <v>352</v>
      </c>
      <c r="V358" s="214">
        <v>352</v>
      </c>
    </row>
    <row r="359" spans="19:22" x14ac:dyDescent="0.55000000000000004">
      <c r="S359" s="214">
        <v>353</v>
      </c>
      <c r="T359" s="214">
        <v>353</v>
      </c>
      <c r="U359" s="214">
        <v>353</v>
      </c>
      <c r="V359" s="214">
        <v>353</v>
      </c>
    </row>
    <row r="360" spans="19:22" x14ac:dyDescent="0.55000000000000004">
      <c r="S360" s="214">
        <v>354</v>
      </c>
      <c r="T360" s="214">
        <v>354</v>
      </c>
      <c r="U360" s="214">
        <v>354</v>
      </c>
      <c r="V360" s="214">
        <v>354</v>
      </c>
    </row>
    <row r="361" spans="19:22" x14ac:dyDescent="0.55000000000000004">
      <c r="S361" s="214">
        <v>355</v>
      </c>
      <c r="T361" s="214">
        <v>355</v>
      </c>
      <c r="U361" s="214">
        <v>355</v>
      </c>
      <c r="V361" s="214">
        <v>355</v>
      </c>
    </row>
    <row r="362" spans="19:22" x14ac:dyDescent="0.55000000000000004">
      <c r="S362" s="214">
        <v>356</v>
      </c>
      <c r="T362" s="214">
        <v>356</v>
      </c>
      <c r="U362" s="214">
        <v>356</v>
      </c>
      <c r="V362" s="214">
        <v>356</v>
      </c>
    </row>
    <row r="363" spans="19:22" x14ac:dyDescent="0.55000000000000004">
      <c r="S363" s="214">
        <v>357</v>
      </c>
      <c r="T363" s="214">
        <v>357</v>
      </c>
      <c r="U363" s="214">
        <v>357</v>
      </c>
      <c r="V363" s="214">
        <v>357</v>
      </c>
    </row>
    <row r="364" spans="19:22" x14ac:dyDescent="0.55000000000000004">
      <c r="S364" s="214">
        <v>358</v>
      </c>
      <c r="T364" s="214">
        <v>358</v>
      </c>
      <c r="U364" s="214">
        <v>358</v>
      </c>
      <c r="V364" s="214">
        <v>358</v>
      </c>
    </row>
    <row r="365" spans="19:22" x14ac:dyDescent="0.55000000000000004">
      <c r="S365" s="214">
        <v>359</v>
      </c>
      <c r="T365" s="214">
        <v>359</v>
      </c>
      <c r="U365" s="214">
        <v>359</v>
      </c>
      <c r="V365" s="214">
        <v>359</v>
      </c>
    </row>
    <row r="366" spans="19:22" x14ac:dyDescent="0.55000000000000004">
      <c r="S366" s="214">
        <v>360</v>
      </c>
      <c r="T366" s="214">
        <v>360</v>
      </c>
      <c r="U366" s="214">
        <v>360</v>
      </c>
      <c r="V366" s="214">
        <v>360</v>
      </c>
    </row>
    <row r="367" spans="19:22" x14ac:dyDescent="0.55000000000000004">
      <c r="S367" s="214">
        <v>361</v>
      </c>
      <c r="T367" s="214">
        <v>361</v>
      </c>
      <c r="U367" s="214">
        <v>361</v>
      </c>
      <c r="V367" s="214">
        <v>361</v>
      </c>
    </row>
    <row r="368" spans="19:22" x14ac:dyDescent="0.55000000000000004">
      <c r="S368" s="214">
        <v>362</v>
      </c>
      <c r="T368" s="214">
        <v>362</v>
      </c>
      <c r="U368" s="214">
        <v>362</v>
      </c>
      <c r="V368" s="214">
        <v>362</v>
      </c>
    </row>
    <row r="369" spans="19:22" x14ac:dyDescent="0.55000000000000004">
      <c r="S369" s="214">
        <v>363</v>
      </c>
      <c r="T369" s="214">
        <v>363</v>
      </c>
      <c r="U369" s="214">
        <v>363</v>
      </c>
      <c r="V369" s="214">
        <v>363</v>
      </c>
    </row>
    <row r="370" spans="19:22" x14ac:dyDescent="0.55000000000000004">
      <c r="S370" s="214">
        <v>364</v>
      </c>
      <c r="T370" s="214">
        <v>364</v>
      </c>
      <c r="U370" s="214">
        <v>364</v>
      </c>
      <c r="V370" s="214">
        <v>364</v>
      </c>
    </row>
    <row r="371" spans="19:22" x14ac:dyDescent="0.55000000000000004">
      <c r="S371" s="214">
        <v>365</v>
      </c>
      <c r="T371" s="214">
        <v>365</v>
      </c>
      <c r="U371" s="214">
        <v>365</v>
      </c>
      <c r="V371" s="214">
        <v>365</v>
      </c>
    </row>
  </sheetData>
  <mergeCells count="1">
    <mergeCell ref="S5:V5"/>
  </mergeCells>
  <dataValidations count="6">
    <dataValidation type="list" allowBlank="1" showInputMessage="1" showErrorMessage="1" sqref="N21" xr:uid="{F079758C-0458-42E0-B151-A650A5041125}">
      <formula1>$V$7:$V$371</formula1>
    </dataValidation>
    <dataValidation type="list" allowBlank="1" showInputMessage="1" showErrorMessage="1" sqref="N16" xr:uid="{6E1E86D1-44E4-4DCD-A799-F19C6F283097}">
      <formula1>$U$7:$U$371</formula1>
    </dataValidation>
    <dataValidation type="list" allowBlank="1" showInputMessage="1" showErrorMessage="1" sqref="O6 O11" xr:uid="{27D6A6A4-5CCB-4304-8380-E809655C6DBB}">
      <formula1>$T$7:$T$20</formula1>
    </dataValidation>
    <dataValidation type="custom" allowBlank="1" showInputMessage="1" showErrorMessage="1" sqref="O21" xr:uid="{8DE35762-5570-4C99-81E2-97F7193E4C02}">
      <formula1>U7</formula1>
    </dataValidation>
    <dataValidation type="list" allowBlank="1" showInputMessage="1" showErrorMessage="1" sqref="N6" xr:uid="{DC85F2AD-2DD5-48C9-9293-C1A6F7DC9E1E}">
      <formula1>$S$7:$S$371</formula1>
    </dataValidation>
    <dataValidation type="list" allowBlank="1" showInputMessage="1" showErrorMessage="1" sqref="N11" xr:uid="{F15F8B37-D1E9-4BDB-BBEF-2545B60A416B}">
      <formula1>$T$7:$T$371</formula1>
    </dataValidation>
  </dataValidation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Trade Challenge Template</vt:lpstr>
      <vt:lpstr>Track Record FY23</vt:lpstr>
      <vt:lpstr>Trade Checklist</vt:lpstr>
      <vt:lpstr>Interest Simulator</vt:lpstr>
      <vt:lpstr>'Track Record FY23'!Print_Area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Dave</dc:creator>
  <cp:lastModifiedBy>David Koper</cp:lastModifiedBy>
  <cp:lastPrinted>2022-02-19T04:02:13Z</cp:lastPrinted>
  <dcterms:created xsi:type="dcterms:W3CDTF">2017-01-02T15:47:35Z</dcterms:created>
  <dcterms:modified xsi:type="dcterms:W3CDTF">2024-02-01T02:28:29Z</dcterms:modified>
  <cp:contentStatus/>
</cp:coreProperties>
</file>